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2000" windowHeight="6330" activeTab="0"/>
  </bookViews>
  <sheets>
    <sheet name="Financials" sheetId="1" r:id="rId1"/>
    <sheet name="Drugs" sheetId="2" r:id="rId2"/>
    <sheet name="Industry" sheetId="3" r:id="rId3"/>
    <sheet name="Global" sheetId="4" r:id="rId4"/>
  </sheets>
  <definedNames>
    <definedName name="_xlnm.Print_Area" localSheetId="1">'Drugs'!$A$1:$B$57</definedName>
    <definedName name="_xlnm.Print_Area" localSheetId="0">'Financials'!$A$1:$Q$29</definedName>
    <definedName name="_xlnm.Print_Area" localSheetId="3">'Global'!$A$1:$D$6</definedName>
    <definedName name="_xlnm.Print_Area" localSheetId="2">'Industry'!$A$1:$H$13</definedName>
  </definedNames>
  <calcPr fullCalcOnLoad="1"/>
</workbook>
</file>

<file path=xl/sharedStrings.xml><?xml version="1.0" encoding="utf-8"?>
<sst xmlns="http://schemas.openxmlformats.org/spreadsheetml/2006/main" count="169" uniqueCount="141">
  <si>
    <t>Sales</t>
  </si>
  <si>
    <t>Net Income</t>
  </si>
  <si>
    <t>R&amp;D</t>
  </si>
  <si>
    <t>Pfizer</t>
  </si>
  <si>
    <t>AstraZeneca</t>
  </si>
  <si>
    <t>R&amp;D/ Sales</t>
  </si>
  <si>
    <t>Drug</t>
  </si>
  <si>
    <t>Indication</t>
  </si>
  <si>
    <t>cholesterol</t>
  </si>
  <si>
    <t>Singulair</t>
  </si>
  <si>
    <t>Drugs Pending</t>
  </si>
  <si>
    <t>Zocor</t>
  </si>
  <si>
    <t xml:space="preserve">Drugs in Phase IIb and Beyond </t>
  </si>
  <si>
    <t>diabetes</t>
  </si>
  <si>
    <t>Vioxx</t>
  </si>
  <si>
    <t xml:space="preserve">Early Research Projects </t>
  </si>
  <si>
    <t>HIV vaccine</t>
  </si>
  <si>
    <t>osteoarthritis/acute pain</t>
  </si>
  <si>
    <t>Cozaar/Hyzaar</t>
  </si>
  <si>
    <t>high blood pressure</t>
  </si>
  <si>
    <t>Fosamax</t>
  </si>
  <si>
    <t>asthma</t>
  </si>
  <si>
    <t>Net Income/ Sales</t>
  </si>
  <si>
    <t>($ in millions)</t>
  </si>
  <si>
    <t>Net income</t>
  </si>
  <si>
    <t>Capital expenditures</t>
  </si>
  <si>
    <t>Depreciation</t>
  </si>
  <si>
    <t>Working capital</t>
  </si>
  <si>
    <t>Total assets</t>
  </si>
  <si>
    <t>Long-term debt</t>
  </si>
  <si>
    <t xml:space="preserve">  % sales</t>
  </si>
  <si>
    <t xml:space="preserve">  Dividend yield</t>
  </si>
  <si>
    <t xml:space="preserve">  Asset turnover</t>
  </si>
  <si>
    <t xml:space="preserve">  Debt/equity</t>
  </si>
  <si>
    <t>Market &amp; admin exp</t>
  </si>
  <si>
    <t>R&amp;D exp</t>
  </si>
  <si>
    <t>EPS</t>
  </si>
  <si>
    <t>Prop, plant, &amp; eq</t>
  </si>
  <si>
    <t>$ mill.</t>
  </si>
  <si>
    <t>Inc before taxes</t>
  </si>
  <si>
    <t>Dividends</t>
  </si>
  <si>
    <t>Stockhold equity</t>
  </si>
  <si>
    <t>Shares outstand</t>
  </si>
  <si>
    <t># employees</t>
  </si>
  <si>
    <t xml:space="preserve">  Sales/emp (000)</t>
  </si>
  <si>
    <t>Div per share</t>
  </si>
  <si>
    <t>GlaxoSmithKline</t>
  </si>
  <si>
    <t>Sanofi-Aventis</t>
  </si>
  <si>
    <t>J&amp;J</t>
  </si>
  <si>
    <t>Merck</t>
  </si>
  <si>
    <t>Novartis</t>
  </si>
  <si>
    <t>Bristol-Myers Squibb</t>
  </si>
  <si>
    <t>Roche</t>
  </si>
  <si>
    <t>2004 Pharma Sales</t>
  </si>
  <si>
    <t>Company $mill.)</t>
  </si>
  <si>
    <t>Head Count</t>
  </si>
  <si>
    <t>Sales/ Emp (000)</t>
  </si>
  <si>
    <t>DRUGS APPROVED/LAUNCHED</t>
  </si>
  <si>
    <t>osteoporosis</t>
  </si>
  <si>
    <t>fosamax + vitamin d</t>
  </si>
  <si>
    <t>proquad</t>
  </si>
  <si>
    <t>pediatric vaccine</t>
  </si>
  <si>
    <t>muraglitazar</t>
  </si>
  <si>
    <t>c-9136</t>
  </si>
  <si>
    <t>Alzheimer’s disease</t>
  </si>
  <si>
    <t>c-2735</t>
  </si>
  <si>
    <t>obesity</t>
  </si>
  <si>
    <t>c-3835</t>
  </si>
  <si>
    <t>respiratory disease</t>
  </si>
  <si>
    <t>c-1605</t>
  </si>
  <si>
    <t>HIV/AIDS</t>
  </si>
  <si>
    <t>c-4462</t>
  </si>
  <si>
    <t>arthritis</t>
  </si>
  <si>
    <t>c-9787</t>
  </si>
  <si>
    <t>c-8834</t>
  </si>
  <si>
    <t>artherosclerosis</t>
  </si>
  <si>
    <t>c-1602</t>
  </si>
  <si>
    <t>SAHA</t>
  </si>
  <si>
    <t>cancer (CTCL)</t>
  </si>
  <si>
    <t>c-3347</t>
  </si>
  <si>
    <t xml:space="preserve"> HIV/AIDS</t>
  </si>
  <si>
    <t>c-6448</t>
  </si>
  <si>
    <t>multiple sclerosis</t>
  </si>
  <si>
    <t>c-2624</t>
  </si>
  <si>
    <t>c-5093</t>
  </si>
  <si>
    <t>c-9054</t>
  </si>
  <si>
    <t>psychiatric disease</t>
  </si>
  <si>
    <t>c-3193</t>
  </si>
  <si>
    <t>ono 2506</t>
  </si>
  <si>
    <t>stroke</t>
  </si>
  <si>
    <t>gardasil</t>
  </si>
  <si>
    <t>HPV, cervical cancer, genital warts</t>
  </si>
  <si>
    <t>rotateq</t>
  </si>
  <si>
    <t>rotavirus, gastroenteritis</t>
  </si>
  <si>
    <t>zoster</t>
  </si>
  <si>
    <t>vaccine shingles</t>
  </si>
  <si>
    <t>mk-431</t>
  </si>
  <si>
    <t>gaboxadol</t>
  </si>
  <si>
    <t>insomnia</t>
  </si>
  <si>
    <t>c-7617</t>
  </si>
  <si>
    <t>c-9280</t>
  </si>
  <si>
    <t>CINV</t>
  </si>
  <si>
    <t>c-7198</t>
  </si>
  <si>
    <t>c-9101</t>
  </si>
  <si>
    <t>c-8585</t>
  </si>
  <si>
    <t>cancer</t>
  </si>
  <si>
    <t>vx-680</t>
  </si>
  <si>
    <t>c-0730</t>
  </si>
  <si>
    <t>c-0239</t>
  </si>
  <si>
    <t>endocrine</t>
  </si>
  <si>
    <t>c-0302</t>
  </si>
  <si>
    <t>c-7717</t>
  </si>
  <si>
    <t>c-3859</t>
  </si>
  <si>
    <t>glaucoma</t>
  </si>
  <si>
    <t>nastech pyy3-36</t>
  </si>
  <si>
    <t>c-3578</t>
  </si>
  <si>
    <t>c-8928</t>
  </si>
  <si>
    <t>pain</t>
  </si>
  <si>
    <t>c-1246</t>
  </si>
  <si>
    <t>c-6161</t>
  </si>
  <si>
    <t>Parkinson’s disease</t>
  </si>
  <si>
    <t>DOV</t>
  </si>
  <si>
    <t>c-4699</t>
  </si>
  <si>
    <t>urinary incontinence</t>
  </si>
  <si>
    <t>c-0172</t>
  </si>
  <si>
    <t>postmenopausal, osteoporosis</t>
  </si>
  <si>
    <t>Revenues</t>
  </si>
  <si>
    <t xml:space="preserve">  ROA</t>
  </si>
  <si>
    <t>Total</t>
  </si>
  <si>
    <t>Percent of total sales</t>
  </si>
  <si>
    <t>Average</t>
  </si>
  <si>
    <t>United States</t>
  </si>
  <si>
    <t>Europe, Middle East and Africa</t>
  </si>
  <si>
    <t>Japan</t>
  </si>
  <si>
    <t>Other</t>
  </si>
  <si>
    <t>Totals</t>
  </si>
  <si>
    <r>
      <t xml:space="preserve">% </t>
    </r>
    <r>
      <rPr>
        <sz val="11"/>
        <rFont val="Arial"/>
        <family val="2"/>
      </rPr>
      <t>∆</t>
    </r>
  </si>
  <si>
    <r>
      <t xml:space="preserve">Source: </t>
    </r>
    <r>
      <rPr>
        <sz val="8"/>
        <rFont val="Arial"/>
        <family val="0"/>
      </rPr>
      <t>http://www.contractpharma.com/pdfs/top_comp_05/2005toppharma05.pdf</t>
    </r>
  </si>
  <si>
    <r>
      <t xml:space="preserve">Source: </t>
    </r>
    <r>
      <rPr>
        <sz val="11"/>
        <rFont val="Arial"/>
        <family val="0"/>
      </rPr>
      <t>http://www.contractpharma.com/top_comp.php</t>
    </r>
  </si>
  <si>
    <t xml:space="preserve">  Sales growth</t>
  </si>
  <si>
    <t>Stock price (adj.)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</si>
</sst>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[Red]\(0\)"/>
    <numFmt numFmtId="166" formatCode="#,##0.0_);[Red]\(#,##0.0\)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  <numFmt numFmtId="173" formatCode="&quot;$&quot;#,##0.0_);[Red]\(&quot;$&quot;#,##0.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b/>
      <sz val="11"/>
      <color indexed="10"/>
      <name val="Arial"/>
      <family val="0"/>
    </font>
    <font>
      <u val="single"/>
      <sz val="11"/>
      <color indexed="12"/>
      <name val="Arial"/>
      <family val="0"/>
    </font>
    <font>
      <b/>
      <sz val="11"/>
      <color indexed="8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i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3" fontId="13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5" fillId="0" borderId="0" xfId="0" applyFont="1" applyAlignment="1">
      <alignment wrapText="1"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3" fillId="0" borderId="2" xfId="0" applyFont="1" applyBorder="1" applyAlignment="1">
      <alignment/>
    </xf>
    <xf numFmtId="6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4" fillId="0" borderId="2" xfId="0" applyFont="1" applyBorder="1" applyAlignment="1">
      <alignment/>
    </xf>
    <xf numFmtId="8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40" fontId="14" fillId="0" borderId="0" xfId="0" applyNumberFormat="1" applyFont="1" applyAlignment="1">
      <alignment horizontal="right"/>
    </xf>
    <xf numFmtId="0" fontId="14" fillId="0" borderId="2" xfId="0" applyFont="1" applyFill="1" applyBorder="1" applyAlignment="1">
      <alignment/>
    </xf>
    <xf numFmtId="6" fontId="14" fillId="0" borderId="0" xfId="0" applyNumberFormat="1" applyFont="1" applyAlignment="1">
      <alignment/>
    </xf>
    <xf numFmtId="8" fontId="6" fillId="0" borderId="0" xfId="0" applyNumberFormat="1" applyFont="1" applyAlignment="1">
      <alignment wrapText="1"/>
    </xf>
    <xf numFmtId="40" fontId="6" fillId="0" borderId="0" xfId="0" applyNumberFormat="1" applyFont="1" applyAlignment="1">
      <alignment wrapText="1"/>
    </xf>
    <xf numFmtId="0" fontId="6" fillId="0" borderId="5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6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0" xfId="20" applyFont="1" applyFill="1" applyBorder="1" applyAlignment="1">
      <alignment wrapText="1"/>
    </xf>
    <xf numFmtId="6" fontId="9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6" fontId="11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6" fontId="6" fillId="2" borderId="0" xfId="0" applyNumberFormat="1" applyFont="1" applyFill="1" applyBorder="1" applyAlignment="1">
      <alignment wrapText="1"/>
    </xf>
    <xf numFmtId="3" fontId="6" fillId="2" borderId="0" xfId="0" applyNumberFormat="1" applyFont="1" applyFill="1" applyBorder="1" applyAlignment="1">
      <alignment wrapText="1"/>
    </xf>
    <xf numFmtId="164" fontId="6" fillId="2" borderId="0" xfId="0" applyNumberFormat="1" applyFont="1" applyFill="1" applyBorder="1" applyAlignment="1">
      <alignment wrapText="1"/>
    </xf>
    <xf numFmtId="40" fontId="6" fillId="0" borderId="0" xfId="0" applyNumberFormat="1" applyFont="1" applyBorder="1" applyAlignment="1">
      <alignment wrapText="1"/>
    </xf>
    <xf numFmtId="8" fontId="6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6" fontId="5" fillId="0" borderId="0" xfId="0" applyNumberFormat="1" applyFont="1" applyBorder="1" applyAlignment="1">
      <alignment horizontal="center" vertical="top" wrapText="1"/>
    </xf>
    <xf numFmtId="9" fontId="5" fillId="0" borderId="0" xfId="0" applyNumberFormat="1" applyFont="1" applyBorder="1" applyAlignment="1">
      <alignment horizontal="center" vertical="top" wrapText="1"/>
    </xf>
    <xf numFmtId="164" fontId="14" fillId="0" borderId="0" xfId="0" applyNumberFormat="1" applyFont="1" applyAlignment="1">
      <alignment horizontal="right"/>
    </xf>
    <xf numFmtId="0" fontId="6" fillId="0" borderId="6" xfId="0" applyFont="1" applyBorder="1" applyAlignment="1">
      <alignment wrapText="1"/>
    </xf>
    <xf numFmtId="0" fontId="6" fillId="0" borderId="7" xfId="0" applyNumberFormat="1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8" fontId="6" fillId="0" borderId="9" xfId="0" applyNumberFormat="1" applyFont="1" applyBorder="1" applyAlignment="1">
      <alignment wrapText="1"/>
    </xf>
    <xf numFmtId="40" fontId="6" fillId="0" borderId="9" xfId="0" applyNumberFormat="1" applyFont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6" fontId="15" fillId="2" borderId="0" xfId="0" applyNumberFormat="1" applyFont="1" applyFill="1" applyBorder="1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6" fontId="0" fillId="0" borderId="0" xfId="0" applyNumberFormat="1" applyAlignment="1">
      <alignment/>
    </xf>
    <xf numFmtId="38" fontId="2" fillId="0" borderId="10" xfId="0" applyNumberFormat="1" applyFont="1" applyBorder="1" applyAlignment="1">
      <alignment/>
    </xf>
    <xf numFmtId="38" fontId="0" fillId="0" borderId="0" xfId="0" applyNumberFormat="1" applyAlignment="1">
      <alignment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8" fontId="15" fillId="0" borderId="13" xfId="0" applyNumberFormat="1" applyFont="1" applyBorder="1" applyAlignment="1">
      <alignment wrapText="1"/>
    </xf>
    <xf numFmtId="8" fontId="15" fillId="0" borderId="10" xfId="0" applyNumberFormat="1" applyFont="1" applyBorder="1" applyAlignment="1">
      <alignment wrapText="1"/>
    </xf>
    <xf numFmtId="0" fontId="15" fillId="0" borderId="2" xfId="0" applyFont="1" applyBorder="1" applyAlignment="1">
      <alignment wrapText="1"/>
    </xf>
    <xf numFmtId="164" fontId="15" fillId="0" borderId="9" xfId="0" applyNumberFormat="1" applyFont="1" applyBorder="1" applyAlignment="1">
      <alignment wrapText="1"/>
    </xf>
    <xf numFmtId="164" fontId="15" fillId="0" borderId="0" xfId="0" applyNumberFormat="1" applyFont="1" applyAlignment="1">
      <alignment wrapText="1"/>
    </xf>
    <xf numFmtId="0" fontId="5" fillId="0" borderId="0" xfId="0" applyFont="1" applyAlignment="1">
      <alignment vertical="top" wrapText="1"/>
    </xf>
    <xf numFmtId="164" fontId="6" fillId="0" borderId="0" xfId="0" applyNumberFormat="1" applyFont="1" applyAlignment="1">
      <alignment wrapText="1"/>
    </xf>
    <xf numFmtId="164" fontId="6" fillId="0" borderId="5" xfId="0" applyNumberFormat="1" applyFont="1" applyBorder="1" applyAlignment="1">
      <alignment wrapText="1"/>
    </xf>
    <xf numFmtId="164" fontId="15" fillId="0" borderId="1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8" fontId="13" fillId="0" borderId="0" xfId="0" applyNumberFormat="1" applyFont="1" applyAlignment="1">
      <alignment/>
    </xf>
    <xf numFmtId="8" fontId="1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tx>
            <c:v>Market + Admin/Sales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Financials!$B$1:$Q$1</c:f>
              <c:numCache/>
            </c:numRef>
          </c:cat>
          <c:val>
            <c:numRef>
              <c:f>Financials!$B$5:$Q$5</c:f>
              <c:numCache/>
            </c:numRef>
          </c:val>
          <c:smooth val="0"/>
        </c:ser>
        <c:ser>
          <c:idx val="2"/>
          <c:order val="2"/>
          <c:tx>
            <c:v>R&amp;D/Sales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Financials!$B$1:$Q$1</c:f>
              <c:numCache/>
            </c:numRef>
          </c:cat>
          <c:val>
            <c:numRef>
              <c:f>Financials!$B$7:$Q$7</c:f>
              <c:numCache/>
            </c:numRef>
          </c:val>
          <c:smooth val="0"/>
        </c:ser>
        <c:ser>
          <c:idx val="3"/>
          <c:order val="3"/>
          <c:tx>
            <c:v>Income/Sales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Financials!$B$11:$Q$11</c:f>
              <c:numCache/>
            </c:numRef>
          </c:val>
          <c:smooth val="0"/>
        </c:ser>
        <c:ser>
          <c:idx val="4"/>
          <c:order val="4"/>
          <c:tx>
            <c:v>Debt/Equity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Financials!$B$25:$Q$25</c:f>
              <c:numCache/>
            </c:numRef>
          </c:val>
          <c:smooth val="0"/>
        </c:ser>
        <c:marker val="1"/>
        <c:axId val="32002367"/>
        <c:axId val="19585848"/>
      </c:lineChart>
      <c:lineChart>
        <c:grouping val="standard"/>
        <c:varyColors val="0"/>
        <c:ser>
          <c:idx val="0"/>
          <c:order val="0"/>
          <c:tx>
            <c:v>Sales growth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Financials!$B$1:$Q$1</c:f>
              <c:numCache/>
            </c:numRef>
          </c:cat>
          <c:val>
            <c:numRef>
              <c:f>Financials!$B$3:$Q$3</c:f>
              <c:numCache/>
            </c:numRef>
          </c:val>
          <c:smooth val="0"/>
        </c:ser>
        <c:marker val="1"/>
        <c:axId val="42054905"/>
        <c:axId val="42949826"/>
      </c:lineChart>
      <c:catAx>
        <c:axId val="3200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5848"/>
        <c:crosses val="autoZero"/>
        <c:auto val="1"/>
        <c:lblOffset val="100"/>
        <c:noMultiLvlLbl val="0"/>
      </c:catAx>
      <c:valAx>
        <c:axId val="19585848"/>
        <c:scaling>
          <c:orientation val="minMax"/>
        </c:scaling>
        <c:axPos val="l"/>
        <c:majorGridlines/>
        <c:delete val="0"/>
        <c:numFmt formatCode="#,##0.00;[Red](#,##0.00)" sourceLinked="0"/>
        <c:majorTickMark val="out"/>
        <c:minorTickMark val="none"/>
        <c:tickLblPos val="nextTo"/>
        <c:crossAx val="32002367"/>
        <c:crossesAt val="1"/>
        <c:crossBetween val="between"/>
        <c:dispUnits/>
      </c:valAx>
      <c:catAx>
        <c:axId val="42054905"/>
        <c:scaling>
          <c:orientation val="minMax"/>
        </c:scaling>
        <c:axPos val="b"/>
        <c:delete val="1"/>
        <c:majorTickMark val="in"/>
        <c:minorTickMark val="none"/>
        <c:tickLblPos val="nextTo"/>
        <c:crossAx val="42949826"/>
        <c:crosses val="autoZero"/>
        <c:auto val="1"/>
        <c:lblOffset val="100"/>
        <c:noMultiLvlLbl val="0"/>
      </c:catAx>
      <c:valAx>
        <c:axId val="42949826"/>
        <c:scaling>
          <c:orientation val="minMax"/>
        </c:scaling>
        <c:axPos val="l"/>
        <c:delete val="0"/>
        <c:numFmt formatCode="0.00%" sourceLinked="0"/>
        <c:majorTickMark val="in"/>
        <c:minorTickMark val="none"/>
        <c:tickLblPos val="nextTo"/>
        <c:crossAx val="420549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30</xdr:row>
      <xdr:rowOff>142875</xdr:rowOff>
    </xdr:from>
    <xdr:to>
      <xdr:col>13</xdr:col>
      <xdr:colOff>133350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2686050" y="4743450"/>
        <a:ext cx="46672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workbookViewId="0" topLeftCell="A1">
      <selection activeCell="A1" sqref="A1:Q29"/>
    </sheetView>
  </sheetViews>
  <sheetFormatPr defaultColWidth="9.140625" defaultRowHeight="12.75"/>
  <cols>
    <col min="1" max="1" width="15.7109375" style="17" customWidth="1"/>
    <col min="2" max="17" width="7.7109375" style="17" customWidth="1"/>
    <col min="18" max="16384" width="9.140625" style="17" customWidth="1"/>
  </cols>
  <sheetData>
    <row r="1" spans="1:17" s="14" customFormat="1" ht="12.75" thickBot="1">
      <c r="A1" s="12" t="s">
        <v>38</v>
      </c>
      <c r="B1" s="13">
        <v>1990</v>
      </c>
      <c r="C1" s="13">
        <v>1991</v>
      </c>
      <c r="D1" s="13">
        <v>1992</v>
      </c>
      <c r="E1" s="13">
        <v>1993</v>
      </c>
      <c r="F1" s="13">
        <v>1994</v>
      </c>
      <c r="G1" s="13">
        <v>1995</v>
      </c>
      <c r="H1" s="13">
        <v>1996</v>
      </c>
      <c r="I1" s="13">
        <v>1997</v>
      </c>
      <c r="J1" s="13">
        <v>1998</v>
      </c>
      <c r="K1" s="13">
        <v>1999</v>
      </c>
      <c r="L1" s="13">
        <v>2000</v>
      </c>
      <c r="M1" s="13">
        <v>2001</v>
      </c>
      <c r="N1" s="13">
        <v>2002</v>
      </c>
      <c r="O1" s="13">
        <v>2003</v>
      </c>
      <c r="P1" s="13">
        <v>2004</v>
      </c>
      <c r="Q1" s="13">
        <v>2005</v>
      </c>
    </row>
    <row r="2" spans="1:17" ht="12.75" thickTop="1">
      <c r="A2" s="15" t="s">
        <v>0</v>
      </c>
      <c r="B2" s="16">
        <v>7671.5</v>
      </c>
      <c r="C2" s="16">
        <v>8602.7</v>
      </c>
      <c r="D2" s="16">
        <v>9662.5</v>
      </c>
      <c r="E2" s="16">
        <v>10498.2</v>
      </c>
      <c r="F2" s="16">
        <v>14969.8</v>
      </c>
      <c r="G2" s="16">
        <v>16681.1</v>
      </c>
      <c r="H2" s="16">
        <v>19828.7</v>
      </c>
      <c r="I2" s="16">
        <v>23636.9</v>
      </c>
      <c r="J2" s="16">
        <v>26898.2</v>
      </c>
      <c r="K2" s="16">
        <v>32714</v>
      </c>
      <c r="L2" s="16">
        <v>20009.5</v>
      </c>
      <c r="M2" s="16">
        <v>21199</v>
      </c>
      <c r="N2" s="16">
        <v>21445.8</v>
      </c>
      <c r="O2" s="16">
        <v>22485.9</v>
      </c>
      <c r="P2" s="16">
        <v>22938.6</v>
      </c>
      <c r="Q2" s="16">
        <v>22011.9</v>
      </c>
    </row>
    <row r="3" spans="1:17" ht="12">
      <c r="A3" s="18" t="s">
        <v>139</v>
      </c>
      <c r="B3" s="19"/>
      <c r="C3" s="20">
        <f>+(C2-B2)/B2</f>
        <v>0.12138434465228452</v>
      </c>
      <c r="D3" s="20">
        <f aca="true" t="shared" si="0" ref="D3:L3">+(D2-C2)/C2</f>
        <v>0.12319388099085161</v>
      </c>
      <c r="E3" s="20">
        <f t="shared" si="0"/>
        <v>0.08648900388098325</v>
      </c>
      <c r="F3" s="20">
        <f t="shared" si="0"/>
        <v>0.42593968489836337</v>
      </c>
      <c r="G3" s="20">
        <f t="shared" si="0"/>
        <v>0.11431682454007397</v>
      </c>
      <c r="H3" s="20">
        <f t="shared" si="0"/>
        <v>0.18869259221514184</v>
      </c>
      <c r="I3" s="20">
        <f t="shared" si="0"/>
        <v>0.1920549506523373</v>
      </c>
      <c r="J3" s="20">
        <f t="shared" si="0"/>
        <v>0.1379749459531495</v>
      </c>
      <c r="K3" s="20">
        <f t="shared" si="0"/>
        <v>0.2162152114267869</v>
      </c>
      <c r="L3" s="20">
        <f t="shared" si="0"/>
        <v>-0.38835055327994134</v>
      </c>
      <c r="M3" s="20">
        <f>+(M2-L2)/L2</f>
        <v>0.059446762787675855</v>
      </c>
      <c r="N3" s="20">
        <f>+(N2-M2)/M2</f>
        <v>0.011642058587669195</v>
      </c>
      <c r="O3" s="20">
        <f>+(O2-N2)/N2</f>
        <v>0.04849900679853408</v>
      </c>
      <c r="P3" s="20">
        <f>+(P2-O2)/O2</f>
        <v>0.020132616439635376</v>
      </c>
      <c r="Q3" s="20">
        <f>+(Q2-P2)/P2</f>
        <v>-0.04039915252020599</v>
      </c>
    </row>
    <row r="4" spans="1:17" ht="12">
      <c r="A4" s="15" t="s">
        <v>34</v>
      </c>
      <c r="B4" s="8">
        <v>2388</v>
      </c>
      <c r="C4" s="8">
        <v>2570.3</v>
      </c>
      <c r="D4" s="8">
        <v>2963.3</v>
      </c>
      <c r="E4" s="8">
        <v>2913.9</v>
      </c>
      <c r="F4" s="8">
        <v>3177.5</v>
      </c>
      <c r="G4" s="8">
        <v>3297.8</v>
      </c>
      <c r="H4" s="8">
        <v>3841.3</v>
      </c>
      <c r="I4" s="8">
        <v>4299.2</v>
      </c>
      <c r="J4" s="8">
        <v>4511.4</v>
      </c>
      <c r="K4" s="8">
        <v>5199.9</v>
      </c>
      <c r="L4" s="8">
        <v>5725.5</v>
      </c>
      <c r="M4" s="8">
        <v>5700.6</v>
      </c>
      <c r="N4" s="8">
        <v>5652.2</v>
      </c>
      <c r="O4" s="8">
        <v>6200.3</v>
      </c>
      <c r="P4" s="8">
        <v>7238.7</v>
      </c>
      <c r="Q4" s="8">
        <v>7155.5</v>
      </c>
    </row>
    <row r="5" spans="1:17" s="10" customFormat="1" ht="12">
      <c r="A5" s="18" t="s">
        <v>30</v>
      </c>
      <c r="B5" s="9">
        <f>+B4/B2</f>
        <v>0.3112820178583067</v>
      </c>
      <c r="C5" s="9">
        <f aca="true" t="shared" si="1" ref="C5:L5">+C4/C2</f>
        <v>0.29877829053669197</v>
      </c>
      <c r="D5" s="9">
        <f t="shared" si="1"/>
        <v>0.3066804657179819</v>
      </c>
      <c r="E5" s="9">
        <f t="shared" si="1"/>
        <v>0.2775618677487569</v>
      </c>
      <c r="F5" s="9">
        <f t="shared" si="1"/>
        <v>0.21226068484548893</v>
      </c>
      <c r="G5" s="9">
        <f t="shared" si="1"/>
        <v>0.1976967945758973</v>
      </c>
      <c r="H5" s="9">
        <f t="shared" si="1"/>
        <v>0.1937242481857106</v>
      </c>
      <c r="I5" s="9">
        <f t="shared" si="1"/>
        <v>0.1818851033765003</v>
      </c>
      <c r="J5" s="9">
        <f t="shared" si="1"/>
        <v>0.1677212601586723</v>
      </c>
      <c r="K5" s="9">
        <f t="shared" si="1"/>
        <v>0.1589502965091398</v>
      </c>
      <c r="L5" s="9">
        <f t="shared" si="1"/>
        <v>0.2861390839351308</v>
      </c>
      <c r="M5" s="9">
        <f>+M4/M2</f>
        <v>0.26890891079767915</v>
      </c>
      <c r="N5" s="9">
        <f>+N4/N2</f>
        <v>0.263557433157075</v>
      </c>
      <c r="O5" s="9">
        <f>+O4/O2</f>
        <v>0.2757416870127502</v>
      </c>
      <c r="P5" s="9">
        <f>+P4/P2</f>
        <v>0.3155685176950642</v>
      </c>
      <c r="Q5" s="9">
        <f>+Q4/Q2</f>
        <v>0.32507416442924053</v>
      </c>
    </row>
    <row r="6" spans="1:17" ht="12">
      <c r="A6" s="15" t="s">
        <v>35</v>
      </c>
      <c r="B6" s="8">
        <v>854</v>
      </c>
      <c r="C6" s="8">
        <v>987.8</v>
      </c>
      <c r="D6" s="8">
        <v>1111.6</v>
      </c>
      <c r="E6" s="8">
        <v>1172.8</v>
      </c>
      <c r="F6" s="8">
        <v>1230.6</v>
      </c>
      <c r="G6" s="8">
        <v>1331.4</v>
      </c>
      <c r="H6" s="8">
        <v>1487.3</v>
      </c>
      <c r="I6" s="8">
        <v>1683.7</v>
      </c>
      <c r="J6" s="8">
        <v>1821.1</v>
      </c>
      <c r="K6" s="8">
        <v>2068.3</v>
      </c>
      <c r="L6" s="8">
        <v>2343.8</v>
      </c>
      <c r="M6" s="8">
        <v>2456.4</v>
      </c>
      <c r="N6" s="8">
        <v>2677.2</v>
      </c>
      <c r="O6" s="8">
        <v>3279.9</v>
      </c>
      <c r="P6" s="8">
        <v>4010.2</v>
      </c>
      <c r="Q6" s="8">
        <v>3848</v>
      </c>
    </row>
    <row r="7" spans="1:17" ht="12">
      <c r="A7" s="18" t="s">
        <v>30</v>
      </c>
      <c r="B7" s="9">
        <f>+B6/B2</f>
        <v>0.1113211236394447</v>
      </c>
      <c r="C7" s="9">
        <f aca="true" t="shared" si="2" ref="C7:L7">+C6/C2</f>
        <v>0.11482441559045414</v>
      </c>
      <c r="D7" s="9">
        <f t="shared" si="2"/>
        <v>0.11504269081500645</v>
      </c>
      <c r="E7" s="9">
        <f t="shared" si="2"/>
        <v>0.11171438913337524</v>
      </c>
      <c r="F7" s="9">
        <f t="shared" si="2"/>
        <v>0.08220550708760303</v>
      </c>
      <c r="G7" s="9">
        <f t="shared" si="2"/>
        <v>0.07981488031364839</v>
      </c>
      <c r="H7" s="9">
        <f t="shared" si="2"/>
        <v>0.07500743871257319</v>
      </c>
      <c r="I7" s="9">
        <f t="shared" si="2"/>
        <v>0.0712318451235145</v>
      </c>
      <c r="J7" s="9">
        <f t="shared" si="2"/>
        <v>0.06770341509840806</v>
      </c>
      <c r="K7" s="9">
        <f t="shared" si="2"/>
        <v>0.06322369627682338</v>
      </c>
      <c r="L7" s="9">
        <f t="shared" si="2"/>
        <v>0.11713436117844025</v>
      </c>
      <c r="M7" s="9">
        <f>+M6/M2</f>
        <v>0.11587339025425727</v>
      </c>
      <c r="N7" s="9">
        <f>+N6/N2</f>
        <v>0.12483563215174999</v>
      </c>
      <c r="O7" s="9">
        <f>+O6/O2</f>
        <v>0.14586474190492707</v>
      </c>
      <c r="P7" s="9">
        <f>+P6/P2</f>
        <v>0.17482322373640938</v>
      </c>
      <c r="Q7" s="9">
        <f>+Q6/Q2</f>
        <v>0.17481453213943365</v>
      </c>
    </row>
    <row r="8" spans="1:17" ht="12">
      <c r="A8" s="15" t="s">
        <v>39</v>
      </c>
      <c r="B8" s="8">
        <v>2698.8</v>
      </c>
      <c r="C8" s="8">
        <v>3166.7</v>
      </c>
      <c r="D8" s="8">
        <v>3563.6</v>
      </c>
      <c r="E8" s="8">
        <v>3102.7</v>
      </c>
      <c r="F8" s="8">
        <v>4415.2</v>
      </c>
      <c r="G8" s="8">
        <v>4797.2</v>
      </c>
      <c r="H8" s="8">
        <v>5540.8</v>
      </c>
      <c r="I8" s="8">
        <v>6462.3</v>
      </c>
      <c r="J8" s="8">
        <v>8133.1</v>
      </c>
      <c r="K8" s="8">
        <v>8619.5</v>
      </c>
      <c r="L8" s="8">
        <v>9362.3</v>
      </c>
      <c r="M8" s="8">
        <v>9948.1</v>
      </c>
      <c r="N8" s="8">
        <v>9651.7</v>
      </c>
      <c r="O8" s="8">
        <v>9051.6</v>
      </c>
      <c r="P8" s="8">
        <v>7974.5</v>
      </c>
      <c r="Q8" s="8">
        <v>7363.9</v>
      </c>
    </row>
    <row r="9" spans="1:17" ht="12">
      <c r="A9" s="18" t="s">
        <v>30</v>
      </c>
      <c r="B9" s="9">
        <f aca="true" t="shared" si="3" ref="B9:L9">+B8/B2</f>
        <v>0.3517956071172522</v>
      </c>
      <c r="C9" s="9">
        <f t="shared" si="3"/>
        <v>0.36810536226998497</v>
      </c>
      <c r="D9" s="9">
        <f t="shared" si="3"/>
        <v>0.36880724450194047</v>
      </c>
      <c r="E9" s="9">
        <f t="shared" si="3"/>
        <v>0.2955459031071993</v>
      </c>
      <c r="F9" s="9">
        <f t="shared" si="3"/>
        <v>0.2949404801667357</v>
      </c>
      <c r="G9" s="9">
        <f t="shared" si="3"/>
        <v>0.2875829531625612</v>
      </c>
      <c r="H9" s="9">
        <f t="shared" si="3"/>
        <v>0.27943334661374675</v>
      </c>
      <c r="I9" s="9">
        <f t="shared" si="3"/>
        <v>0.27339879595039956</v>
      </c>
      <c r="J9" s="9">
        <f t="shared" si="3"/>
        <v>0.3023659575733692</v>
      </c>
      <c r="K9" s="9">
        <f t="shared" si="3"/>
        <v>0.2634804670783151</v>
      </c>
      <c r="L9" s="9">
        <f t="shared" si="3"/>
        <v>0.4678927509433019</v>
      </c>
      <c r="M9" s="9">
        <f>+M8/M2</f>
        <v>0.4692721354780886</v>
      </c>
      <c r="N9" s="9">
        <f>+N8/N2</f>
        <v>0.4500508258027213</v>
      </c>
      <c r="O9" s="9">
        <f>+O8/O2</f>
        <v>0.40254559523968353</v>
      </c>
      <c r="P9" s="9">
        <f>+P8/P2</f>
        <v>0.34764545351503584</v>
      </c>
      <c r="Q9" s="9">
        <f>+Q8/Q2</f>
        <v>0.3345417705877275</v>
      </c>
    </row>
    <row r="10" spans="1:17" ht="12">
      <c r="A10" s="15" t="s">
        <v>24</v>
      </c>
      <c r="B10" s="8">
        <v>1781.2</v>
      </c>
      <c r="C10" s="8">
        <v>2121.7</v>
      </c>
      <c r="D10" s="8">
        <v>2446.6</v>
      </c>
      <c r="E10" s="8">
        <v>2166.2</v>
      </c>
      <c r="F10" s="8">
        <v>2997</v>
      </c>
      <c r="G10" s="8">
        <v>3335.2</v>
      </c>
      <c r="H10" s="8">
        <v>3881.3</v>
      </c>
      <c r="I10" s="8">
        <v>4614.1</v>
      </c>
      <c r="J10" s="8">
        <v>5248.2</v>
      </c>
      <c r="K10" s="8">
        <v>5890.5</v>
      </c>
      <c r="L10" s="8">
        <v>6821.7</v>
      </c>
      <c r="M10" s="8">
        <v>7281.8</v>
      </c>
      <c r="N10" s="8">
        <v>7149.5</v>
      </c>
      <c r="O10" s="8">
        <v>6830.9</v>
      </c>
      <c r="P10" s="8">
        <v>5813.4</v>
      </c>
      <c r="Q10" s="8">
        <v>4631.3</v>
      </c>
    </row>
    <row r="11" spans="1:17" ht="12">
      <c r="A11" s="18" t="s">
        <v>30</v>
      </c>
      <c r="B11" s="9">
        <f aca="true" t="shared" si="4" ref="B11:P11">+B10/B2</f>
        <v>0.23218405787655608</v>
      </c>
      <c r="C11" s="9">
        <f t="shared" si="4"/>
        <v>0.24663187138921497</v>
      </c>
      <c r="D11" s="9">
        <f t="shared" si="4"/>
        <v>0.2532056921086675</v>
      </c>
      <c r="E11" s="9">
        <f t="shared" si="4"/>
        <v>0.20634013449924746</v>
      </c>
      <c r="F11" s="9">
        <f t="shared" si="4"/>
        <v>0.20020307552539113</v>
      </c>
      <c r="G11" s="9">
        <f t="shared" si="4"/>
        <v>0.1999388529533424</v>
      </c>
      <c r="H11" s="9">
        <f t="shared" si="4"/>
        <v>0.19574152617166027</v>
      </c>
      <c r="I11" s="9">
        <f t="shared" si="4"/>
        <v>0.19520749336841972</v>
      </c>
      <c r="J11" s="9">
        <f t="shared" si="4"/>
        <v>0.19511342766430467</v>
      </c>
      <c r="K11" s="9">
        <f t="shared" si="4"/>
        <v>0.18006052454606591</v>
      </c>
      <c r="L11" s="9">
        <f t="shared" si="4"/>
        <v>0.34092306154576574</v>
      </c>
      <c r="M11" s="9">
        <f t="shared" si="4"/>
        <v>0.34349733477994243</v>
      </c>
      <c r="N11" s="9">
        <f t="shared" si="4"/>
        <v>0.333375299592461</v>
      </c>
      <c r="O11" s="9">
        <f t="shared" si="4"/>
        <v>0.30378592807047966</v>
      </c>
      <c r="P11" s="9">
        <f t="shared" si="4"/>
        <v>0.25343307786874525</v>
      </c>
      <c r="Q11" s="9">
        <f>+Q10/Q2</f>
        <v>0.21039982918330538</v>
      </c>
    </row>
    <row r="12" spans="1:17" ht="12">
      <c r="A12" s="15" t="s">
        <v>36</v>
      </c>
      <c r="B12" s="19">
        <v>0.76</v>
      </c>
      <c r="C12" s="19">
        <v>0.91</v>
      </c>
      <c r="D12" s="19">
        <v>1.06</v>
      </c>
      <c r="E12" s="19">
        <v>0.94</v>
      </c>
      <c r="F12" s="19">
        <v>1.19</v>
      </c>
      <c r="G12" s="19">
        <v>1.35</v>
      </c>
      <c r="H12" s="19">
        <v>1.6</v>
      </c>
      <c r="I12" s="19">
        <v>1.92</v>
      </c>
      <c r="J12" s="19">
        <v>2.21</v>
      </c>
      <c r="K12" s="19">
        <v>2.51</v>
      </c>
      <c r="L12" s="19">
        <v>2.9</v>
      </c>
      <c r="M12" s="19">
        <v>3.14</v>
      </c>
      <c r="N12" s="19">
        <v>3.14</v>
      </c>
      <c r="O12" s="19">
        <v>3.03</v>
      </c>
      <c r="P12" s="19">
        <v>2.61</v>
      </c>
      <c r="Q12" s="19">
        <v>2.1</v>
      </c>
    </row>
    <row r="13" spans="1:17" ht="12">
      <c r="A13" s="15" t="s">
        <v>40</v>
      </c>
      <c r="B13" s="8">
        <v>788.1</v>
      </c>
      <c r="C13" s="8">
        <v>920.3</v>
      </c>
      <c r="D13" s="8">
        <v>1106.9</v>
      </c>
      <c r="E13" s="8">
        <v>1239</v>
      </c>
      <c r="F13" s="8">
        <v>1463.1</v>
      </c>
      <c r="G13" s="8">
        <v>1578</v>
      </c>
      <c r="H13" s="8">
        <v>1793.4</v>
      </c>
      <c r="I13" s="8">
        <v>2094.8</v>
      </c>
      <c r="J13" s="8">
        <v>2353</v>
      </c>
      <c r="K13" s="8">
        <v>2629.3</v>
      </c>
      <c r="L13" s="8">
        <v>2905.7</v>
      </c>
      <c r="M13" s="8">
        <v>3156.1</v>
      </c>
      <c r="N13" s="8">
        <v>3204.2</v>
      </c>
      <c r="O13" s="8">
        <v>3264.7</v>
      </c>
      <c r="P13" s="8">
        <v>3329.1</v>
      </c>
      <c r="Q13" s="8">
        <v>3338.7</v>
      </c>
    </row>
    <row r="14" spans="1:17" ht="12">
      <c r="A14" s="15" t="s">
        <v>45</v>
      </c>
      <c r="B14" s="19">
        <v>0.32</v>
      </c>
      <c r="C14" s="19">
        <v>0.39</v>
      </c>
      <c r="D14" s="19">
        <v>0.46</v>
      </c>
      <c r="E14" s="19">
        <v>0.52</v>
      </c>
      <c r="F14" s="19">
        <v>0.57</v>
      </c>
      <c r="G14" s="19">
        <v>0.62</v>
      </c>
      <c r="H14" s="19">
        <v>0.71</v>
      </c>
      <c r="I14" s="19">
        <v>0.85</v>
      </c>
      <c r="J14" s="19">
        <v>0.95</v>
      </c>
      <c r="K14" s="19">
        <v>1.1</v>
      </c>
      <c r="L14" s="19">
        <v>1.21</v>
      </c>
      <c r="M14" s="19">
        <v>1.37</v>
      </c>
      <c r="N14" s="19">
        <v>1.41</v>
      </c>
      <c r="O14" s="19">
        <v>1.45</v>
      </c>
      <c r="P14" s="19">
        <v>1.49</v>
      </c>
      <c r="Q14" s="19">
        <v>1.52</v>
      </c>
    </row>
    <row r="15" spans="1:17" s="10" customFormat="1" ht="12">
      <c r="A15" s="18" t="s">
        <v>31</v>
      </c>
      <c r="B15" s="21">
        <f>+B14/B12</f>
        <v>0.42105263157894735</v>
      </c>
      <c r="C15" s="21">
        <f aca="true" t="shared" si="5" ref="C15:L15">+C14/C12</f>
        <v>0.42857142857142855</v>
      </c>
      <c r="D15" s="21">
        <f t="shared" si="5"/>
        <v>0.4339622641509434</v>
      </c>
      <c r="E15" s="21">
        <f t="shared" si="5"/>
        <v>0.5531914893617021</v>
      </c>
      <c r="F15" s="21">
        <f t="shared" si="5"/>
        <v>0.4789915966386554</v>
      </c>
      <c r="G15" s="21">
        <f t="shared" si="5"/>
        <v>0.4592592592592592</v>
      </c>
      <c r="H15" s="21">
        <f t="shared" si="5"/>
        <v>0.44375</v>
      </c>
      <c r="I15" s="21">
        <f t="shared" si="5"/>
        <v>0.4427083333333333</v>
      </c>
      <c r="J15" s="21">
        <f t="shared" si="5"/>
        <v>0.42986425339366513</v>
      </c>
      <c r="K15" s="21">
        <f t="shared" si="5"/>
        <v>0.4382470119521913</v>
      </c>
      <c r="L15" s="21">
        <f t="shared" si="5"/>
        <v>0.41724137931034483</v>
      </c>
      <c r="M15" s="21">
        <f>+M14/M12</f>
        <v>0.43630573248407645</v>
      </c>
      <c r="N15" s="21">
        <f>+N14/N12</f>
        <v>0.4490445859872611</v>
      </c>
      <c r="O15" s="21">
        <f>+O14/O12</f>
        <v>0.47854785478547857</v>
      </c>
      <c r="P15" s="21">
        <f>+P14/P12</f>
        <v>0.5708812260536399</v>
      </c>
      <c r="Q15" s="21">
        <f>+Q14/Q12</f>
        <v>0.7238095238095238</v>
      </c>
    </row>
    <row r="16" spans="1:17" ht="12">
      <c r="A16" s="15" t="s">
        <v>25</v>
      </c>
      <c r="B16" s="8">
        <v>670.8</v>
      </c>
      <c r="C16" s="8">
        <v>1041.5</v>
      </c>
      <c r="D16" s="8">
        <v>1066.6</v>
      </c>
      <c r="E16" s="8">
        <v>1012.7</v>
      </c>
      <c r="F16" s="8">
        <v>1009.3</v>
      </c>
      <c r="G16" s="8">
        <v>1005.5</v>
      </c>
      <c r="H16" s="8">
        <v>1196.7</v>
      </c>
      <c r="I16" s="8">
        <v>1448.8</v>
      </c>
      <c r="J16" s="8">
        <v>1973.4</v>
      </c>
      <c r="K16" s="8">
        <v>2560.5</v>
      </c>
      <c r="L16" s="8">
        <v>2471</v>
      </c>
      <c r="M16" s="8">
        <v>2401.8</v>
      </c>
      <c r="N16" s="8">
        <v>2128.1</v>
      </c>
      <c r="O16" s="8">
        <v>1915.9</v>
      </c>
      <c r="P16" s="8">
        <v>1726.1</v>
      </c>
      <c r="Q16" s="8">
        <v>1402.7</v>
      </c>
    </row>
    <row r="17" spans="1:17" ht="12">
      <c r="A17" s="15" t="s">
        <v>26</v>
      </c>
      <c r="B17" s="8">
        <v>231.4</v>
      </c>
      <c r="C17" s="8">
        <v>242.7</v>
      </c>
      <c r="D17" s="8">
        <v>290.3</v>
      </c>
      <c r="E17" s="8">
        <v>348.4</v>
      </c>
      <c r="F17" s="8">
        <v>475.6</v>
      </c>
      <c r="G17" s="8">
        <v>463.3</v>
      </c>
      <c r="H17" s="8">
        <v>521.7</v>
      </c>
      <c r="I17" s="8">
        <v>602.4</v>
      </c>
      <c r="J17" s="8">
        <v>700</v>
      </c>
      <c r="K17" s="8">
        <v>771.2</v>
      </c>
      <c r="L17" s="8">
        <v>803</v>
      </c>
      <c r="M17" s="8">
        <v>949.7</v>
      </c>
      <c r="N17" s="8">
        <v>1067.5</v>
      </c>
      <c r="O17" s="8">
        <v>1129.6</v>
      </c>
      <c r="P17" s="8">
        <v>1258.7</v>
      </c>
      <c r="Q17" s="8">
        <v>1544.2</v>
      </c>
    </row>
    <row r="18" spans="1:17" ht="12">
      <c r="A18" s="15" t="s">
        <v>27</v>
      </c>
      <c r="B18" s="8">
        <v>939.2</v>
      </c>
      <c r="C18" s="8">
        <v>1496.5</v>
      </c>
      <c r="D18" s="8">
        <v>1241.1</v>
      </c>
      <c r="E18" s="8">
        <v>541.6</v>
      </c>
      <c r="F18" s="8">
        <v>2291.4</v>
      </c>
      <c r="G18" s="8">
        <v>3870.2</v>
      </c>
      <c r="H18" s="8">
        <v>2897.4</v>
      </c>
      <c r="I18" s="8">
        <v>2644.4</v>
      </c>
      <c r="J18" s="8">
        <v>4159.7</v>
      </c>
      <c r="K18" s="8">
        <v>2500.4</v>
      </c>
      <c r="L18" s="8">
        <v>3643.8</v>
      </c>
      <c r="M18" s="8">
        <v>1417.4</v>
      </c>
      <c r="N18" s="8">
        <v>2011.2</v>
      </c>
      <c r="O18" s="8">
        <v>1957.6</v>
      </c>
      <c r="P18" s="8">
        <v>1731.1</v>
      </c>
      <c r="Q18" s="8">
        <v>7745.8</v>
      </c>
    </row>
    <row r="19" spans="1:17" ht="12">
      <c r="A19" s="15" t="s">
        <v>37</v>
      </c>
      <c r="B19" s="8">
        <v>2721.7</v>
      </c>
      <c r="C19" s="8">
        <v>3504.5</v>
      </c>
      <c r="D19" s="8">
        <v>4271.1</v>
      </c>
      <c r="E19" s="8">
        <v>4894.6</v>
      </c>
      <c r="F19" s="8">
        <v>5296.3</v>
      </c>
      <c r="G19" s="8">
        <v>5269.1</v>
      </c>
      <c r="H19" s="8">
        <v>5926.7</v>
      </c>
      <c r="I19" s="8">
        <v>6609.4</v>
      </c>
      <c r="J19" s="8">
        <v>7843.8</v>
      </c>
      <c r="K19" s="8">
        <v>9676.7</v>
      </c>
      <c r="L19" s="8">
        <v>11482.1</v>
      </c>
      <c r="M19" s="8">
        <v>13103.4</v>
      </c>
      <c r="N19" s="8">
        <v>14195.6</v>
      </c>
      <c r="O19" s="8">
        <v>14169</v>
      </c>
      <c r="P19" s="8">
        <v>14713.7</v>
      </c>
      <c r="Q19" s="8">
        <v>14398.2</v>
      </c>
    </row>
    <row r="20" spans="1:17" ht="12">
      <c r="A20" s="15" t="s">
        <v>28</v>
      </c>
      <c r="B20" s="8">
        <v>8029.8</v>
      </c>
      <c r="C20" s="8">
        <v>9498.5</v>
      </c>
      <c r="D20" s="8">
        <v>11086</v>
      </c>
      <c r="E20" s="8">
        <v>19927.5</v>
      </c>
      <c r="F20" s="8">
        <v>21856.6</v>
      </c>
      <c r="G20" s="8">
        <v>23831.8</v>
      </c>
      <c r="H20" s="8">
        <v>24266.9</v>
      </c>
      <c r="I20" s="8">
        <v>25735.9</v>
      </c>
      <c r="J20" s="8">
        <v>31853.4</v>
      </c>
      <c r="K20" s="8">
        <v>35634.9</v>
      </c>
      <c r="L20" s="8">
        <v>40154.9</v>
      </c>
      <c r="M20" s="8">
        <v>44021.2</v>
      </c>
      <c r="N20" s="8">
        <v>47561.2</v>
      </c>
      <c r="O20" s="8">
        <v>40587.5</v>
      </c>
      <c r="P20" s="8">
        <v>42572.8</v>
      </c>
      <c r="Q20" s="8">
        <v>44845.8</v>
      </c>
    </row>
    <row r="21" spans="1:17" s="10" customFormat="1" ht="12">
      <c r="A21" s="18" t="s">
        <v>127</v>
      </c>
      <c r="B21" s="51">
        <f>+B10/B20</f>
        <v>0.22182370669257018</v>
      </c>
      <c r="C21" s="51">
        <f aca="true" t="shared" si="6" ref="C21:Q21">+C10/C20</f>
        <v>0.2233721113860083</v>
      </c>
      <c r="D21" s="51">
        <f t="shared" si="6"/>
        <v>0.22069276565036983</v>
      </c>
      <c r="E21" s="51">
        <f t="shared" si="6"/>
        <v>0.10870405218918579</v>
      </c>
      <c r="F21" s="51">
        <f t="shared" si="6"/>
        <v>0.13712105267973976</v>
      </c>
      <c r="G21" s="51">
        <f t="shared" si="6"/>
        <v>0.13994746515160417</v>
      </c>
      <c r="H21" s="51">
        <f t="shared" si="6"/>
        <v>0.1599421434134562</v>
      </c>
      <c r="I21" s="51">
        <f t="shared" si="6"/>
        <v>0.1792865219401692</v>
      </c>
      <c r="J21" s="51">
        <f t="shared" si="6"/>
        <v>0.16476106161351692</v>
      </c>
      <c r="K21" s="51">
        <f t="shared" si="6"/>
        <v>0.16530143202310094</v>
      </c>
      <c r="L21" s="51">
        <f t="shared" si="6"/>
        <v>0.16988462180207148</v>
      </c>
      <c r="M21" s="51">
        <f t="shared" si="6"/>
        <v>0.16541575422750857</v>
      </c>
      <c r="N21" s="51">
        <f t="shared" si="6"/>
        <v>0.15032211130080822</v>
      </c>
      <c r="O21" s="51">
        <f t="shared" si="6"/>
        <v>0.16830058515552818</v>
      </c>
      <c r="P21" s="51">
        <f t="shared" si="6"/>
        <v>0.13655197684906792</v>
      </c>
      <c r="Q21" s="51">
        <f t="shared" si="6"/>
        <v>0.10327165531666287</v>
      </c>
    </row>
    <row r="22" spans="1:17" s="10" customFormat="1" ht="12">
      <c r="A22" s="18" t="s">
        <v>32</v>
      </c>
      <c r="B22" s="9">
        <f aca="true" t="shared" si="7" ref="B22:Q22">+B2/B20</f>
        <v>0.9553787142892725</v>
      </c>
      <c r="C22" s="9">
        <f t="shared" si="7"/>
        <v>0.9056903721640259</v>
      </c>
      <c r="D22" s="9">
        <f t="shared" si="7"/>
        <v>0.8715948042576223</v>
      </c>
      <c r="E22" s="9">
        <f t="shared" si="7"/>
        <v>0.5268197214904028</v>
      </c>
      <c r="F22" s="9">
        <f t="shared" si="7"/>
        <v>0.6849098212896791</v>
      </c>
      <c r="G22" s="9">
        <f t="shared" si="7"/>
        <v>0.6999513255398249</v>
      </c>
      <c r="H22" s="9">
        <f t="shared" si="7"/>
        <v>0.8171089014253984</v>
      </c>
      <c r="I22" s="9">
        <f t="shared" si="7"/>
        <v>0.9184407772799863</v>
      </c>
      <c r="J22" s="9">
        <f t="shared" si="7"/>
        <v>0.8444373285112421</v>
      </c>
      <c r="K22" s="9">
        <f t="shared" si="7"/>
        <v>0.9180326028696586</v>
      </c>
      <c r="L22" s="9">
        <f t="shared" si="7"/>
        <v>0.4983078030327556</v>
      </c>
      <c r="M22" s="9">
        <f t="shared" si="7"/>
        <v>0.4815634285298902</v>
      </c>
      <c r="N22" s="9">
        <f t="shared" si="7"/>
        <v>0.4509095649394885</v>
      </c>
      <c r="O22" s="9">
        <f t="shared" si="7"/>
        <v>0.5540104712041886</v>
      </c>
      <c r="P22" s="9">
        <f t="shared" si="7"/>
        <v>0.5388088168971737</v>
      </c>
      <c r="Q22" s="9">
        <f t="shared" si="7"/>
        <v>0.49083526216501877</v>
      </c>
    </row>
    <row r="23" spans="1:17" ht="12">
      <c r="A23" s="15" t="s">
        <v>29</v>
      </c>
      <c r="B23" s="8">
        <v>124.1</v>
      </c>
      <c r="C23" s="8">
        <v>493.7</v>
      </c>
      <c r="D23" s="8">
        <v>495.7</v>
      </c>
      <c r="E23" s="8">
        <v>1120.8</v>
      </c>
      <c r="F23" s="8">
        <v>1145.9</v>
      </c>
      <c r="G23" s="8">
        <v>1372.8</v>
      </c>
      <c r="H23" s="8">
        <v>1155.9</v>
      </c>
      <c r="I23" s="8">
        <v>1346.5</v>
      </c>
      <c r="J23" s="8">
        <v>3220.8</v>
      </c>
      <c r="K23" s="8">
        <v>3143.9</v>
      </c>
      <c r="L23" s="8">
        <v>3600.7</v>
      </c>
      <c r="M23" s="8">
        <v>4798.6</v>
      </c>
      <c r="N23" s="8">
        <v>4879</v>
      </c>
      <c r="O23" s="8">
        <v>5096</v>
      </c>
      <c r="P23" s="8">
        <v>4691.5</v>
      </c>
      <c r="Q23" s="8">
        <v>5125.6</v>
      </c>
    </row>
    <row r="24" spans="1:17" ht="12">
      <c r="A24" s="15" t="s">
        <v>41</v>
      </c>
      <c r="B24" s="8">
        <v>3834.4</v>
      </c>
      <c r="C24" s="8">
        <v>4916.2</v>
      </c>
      <c r="D24" s="8">
        <v>5002.9</v>
      </c>
      <c r="E24" s="8">
        <v>10021.7</v>
      </c>
      <c r="F24" s="8">
        <v>11139</v>
      </c>
      <c r="G24" s="8">
        <v>11735.7</v>
      </c>
      <c r="H24" s="8">
        <v>11964</v>
      </c>
      <c r="I24" s="8">
        <v>12594.6</v>
      </c>
      <c r="J24" s="8">
        <v>12801.8</v>
      </c>
      <c r="K24" s="8">
        <v>13241.6</v>
      </c>
      <c r="L24" s="8">
        <v>14832.4</v>
      </c>
      <c r="M24" s="8">
        <v>16050.1</v>
      </c>
      <c r="N24" s="8">
        <v>18200.5</v>
      </c>
      <c r="O24" s="8">
        <v>15576.4</v>
      </c>
      <c r="P24" s="8">
        <v>17288.2</v>
      </c>
      <c r="Q24" s="8">
        <v>17916.6</v>
      </c>
    </row>
    <row r="25" spans="1:17" s="10" customFormat="1" ht="12">
      <c r="A25" s="18" t="s">
        <v>33</v>
      </c>
      <c r="B25" s="9">
        <f>+B23/B24</f>
        <v>0.03236490715626956</v>
      </c>
      <c r="C25" s="9">
        <f aca="true" t="shared" si="8" ref="C25:L25">+C23/C24</f>
        <v>0.10042309100524796</v>
      </c>
      <c r="D25" s="9">
        <f t="shared" si="8"/>
        <v>0.09908253213136381</v>
      </c>
      <c r="E25" s="9">
        <f t="shared" si="8"/>
        <v>0.11183731303072332</v>
      </c>
      <c r="F25" s="9">
        <f t="shared" si="8"/>
        <v>0.10287278929885987</v>
      </c>
      <c r="G25" s="9">
        <f t="shared" si="8"/>
        <v>0.11697640532733453</v>
      </c>
      <c r="H25" s="9">
        <f t="shared" si="8"/>
        <v>0.09661484453360081</v>
      </c>
      <c r="I25" s="9">
        <f t="shared" si="8"/>
        <v>0.10691089832150286</v>
      </c>
      <c r="J25" s="9">
        <f t="shared" si="8"/>
        <v>0.251589620209658</v>
      </c>
      <c r="K25" s="9">
        <f t="shared" si="8"/>
        <v>0.23742599081681973</v>
      </c>
      <c r="L25" s="9">
        <f t="shared" si="8"/>
        <v>0.24275909495428924</v>
      </c>
      <c r="M25" s="9">
        <f>+M23/M24</f>
        <v>0.2989763303655429</v>
      </c>
      <c r="N25" s="9">
        <f>+N23/N24</f>
        <v>0.26806955852861186</v>
      </c>
      <c r="O25" s="9">
        <f>+O23/O24</f>
        <v>0.3271616034513752</v>
      </c>
      <c r="P25" s="9">
        <f>+P23/P24</f>
        <v>0.27137006744484676</v>
      </c>
      <c r="Q25" s="9">
        <f>+Q23/Q24</f>
        <v>0.28608106448768184</v>
      </c>
    </row>
    <row r="26" spans="1:17" ht="12">
      <c r="A26" s="15" t="s">
        <v>42</v>
      </c>
      <c r="B26" s="8">
        <v>2344.1</v>
      </c>
      <c r="C26" s="8">
        <v>2319.8</v>
      </c>
      <c r="D26" s="8">
        <v>2307</v>
      </c>
      <c r="E26" s="8">
        <v>2313</v>
      </c>
      <c r="F26" s="8">
        <v>2514.3</v>
      </c>
      <c r="G26" s="8">
        <v>2472.3</v>
      </c>
      <c r="H26" s="8">
        <v>2427.2</v>
      </c>
      <c r="I26" s="8">
        <v>2409</v>
      </c>
      <c r="J26" s="8">
        <v>2378.8</v>
      </c>
      <c r="K26" s="8">
        <v>2349</v>
      </c>
      <c r="L26" s="8">
        <v>2306.9</v>
      </c>
      <c r="M26" s="8">
        <v>2288.3</v>
      </c>
      <c r="N26" s="8">
        <v>2257.5</v>
      </c>
      <c r="O26" s="8">
        <v>2236.7</v>
      </c>
      <c r="P26" s="8">
        <v>2219</v>
      </c>
      <c r="Q26" s="8">
        <v>2197</v>
      </c>
    </row>
    <row r="27" spans="1:17" ht="12">
      <c r="A27" s="15" t="s">
        <v>43</v>
      </c>
      <c r="B27" s="8">
        <v>36900</v>
      </c>
      <c r="C27" s="8">
        <v>37700</v>
      </c>
      <c r="D27" s="8">
        <v>38400</v>
      </c>
      <c r="E27" s="8">
        <v>47100</v>
      </c>
      <c r="F27" s="8">
        <v>47500</v>
      </c>
      <c r="G27" s="8">
        <v>45200</v>
      </c>
      <c r="H27" s="8">
        <v>49100</v>
      </c>
      <c r="I27" s="8">
        <v>53800</v>
      </c>
      <c r="J27" s="8">
        <v>57300</v>
      </c>
      <c r="K27" s="8">
        <v>62300</v>
      </c>
      <c r="L27" s="8">
        <v>69300</v>
      </c>
      <c r="M27" s="8">
        <v>78100</v>
      </c>
      <c r="N27" s="8">
        <v>77300</v>
      </c>
      <c r="O27" s="8">
        <v>63200</v>
      </c>
      <c r="P27" s="8">
        <v>62600</v>
      </c>
      <c r="Q27" s="8">
        <v>61500</v>
      </c>
    </row>
    <row r="28" spans="1:17" s="10" customFormat="1" ht="12">
      <c r="A28" s="22" t="s">
        <v>44</v>
      </c>
      <c r="B28" s="23">
        <f aca="true" t="shared" si="9" ref="B28:Q28">+(B2/B27)*1000</f>
        <v>207.89972899728997</v>
      </c>
      <c r="C28" s="23">
        <f t="shared" si="9"/>
        <v>228.1883289124669</v>
      </c>
      <c r="D28" s="23">
        <f t="shared" si="9"/>
        <v>251.62760416666669</v>
      </c>
      <c r="E28" s="23">
        <f t="shared" si="9"/>
        <v>222.89171974522296</v>
      </c>
      <c r="F28" s="23">
        <f t="shared" si="9"/>
        <v>315.1536842105263</v>
      </c>
      <c r="G28" s="23">
        <f t="shared" si="9"/>
        <v>369.05088495575217</v>
      </c>
      <c r="H28" s="23">
        <f t="shared" si="9"/>
        <v>403.8431771894094</v>
      </c>
      <c r="I28" s="23">
        <f t="shared" si="9"/>
        <v>439.34758364312273</v>
      </c>
      <c r="J28" s="23">
        <f t="shared" si="9"/>
        <v>469.42757417102973</v>
      </c>
      <c r="K28" s="23">
        <f t="shared" si="9"/>
        <v>525.1043338683788</v>
      </c>
      <c r="L28" s="23">
        <f t="shared" si="9"/>
        <v>288.73737373737373</v>
      </c>
      <c r="M28" s="23">
        <f t="shared" si="9"/>
        <v>271.43405889884764</v>
      </c>
      <c r="N28" s="23">
        <f t="shared" si="9"/>
        <v>277.4359637774903</v>
      </c>
      <c r="O28" s="23">
        <f t="shared" si="9"/>
        <v>355.78955696202536</v>
      </c>
      <c r="P28" s="23">
        <f t="shared" si="9"/>
        <v>366.43130990415335</v>
      </c>
      <c r="Q28" s="23">
        <f t="shared" si="9"/>
        <v>357.9170731707317</v>
      </c>
    </row>
    <row r="29" spans="1:17" ht="12">
      <c r="A29" s="17" t="s">
        <v>140</v>
      </c>
      <c r="B29" s="84">
        <v>7.52</v>
      </c>
      <c r="C29" s="84">
        <v>9.77</v>
      </c>
      <c r="D29" s="84">
        <v>17.1</v>
      </c>
      <c r="E29" s="84">
        <v>13.44</v>
      </c>
      <c r="F29" s="85">
        <v>12.52</v>
      </c>
      <c r="G29" s="85">
        <v>14.3</v>
      </c>
      <c r="H29" s="85">
        <v>25.56</v>
      </c>
      <c r="I29" s="85">
        <v>33.74</v>
      </c>
      <c r="J29" s="85">
        <v>44.53</v>
      </c>
      <c r="K29" s="85">
        <v>56.53</v>
      </c>
      <c r="L29" s="85">
        <v>61.51</v>
      </c>
      <c r="M29" s="85">
        <v>65.41</v>
      </c>
      <c r="N29" s="85">
        <v>48.03</v>
      </c>
      <c r="O29" s="85">
        <v>46.13</v>
      </c>
      <c r="P29" s="85">
        <v>43.14</v>
      </c>
      <c r="Q29" s="85">
        <v>26.39</v>
      </c>
    </row>
  </sheetData>
  <printOptions gridLines="1" horizontalCentered="1"/>
  <pageMargins left="0.25" right="0.25" top="1" bottom="1" header="0.5" footer="1"/>
  <pageSetup fitToHeight="1" fitToWidth="1" horizontalDpi="300" verticalDpi="300" orientation="landscape" scale="96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:B1"/>
    </sheetView>
  </sheetViews>
  <sheetFormatPr defaultColWidth="9.140625" defaultRowHeight="12.75"/>
  <cols>
    <col min="1" max="1" width="20.7109375" style="1" customWidth="1"/>
    <col min="2" max="2" width="34.140625" style="1" customWidth="1"/>
    <col min="3" max="3" width="18.7109375" style="1" customWidth="1"/>
    <col min="4" max="4" width="30.57421875" style="1" customWidth="1"/>
    <col min="5" max="7" width="11.8515625" style="1" bestFit="1" customWidth="1"/>
    <col min="8" max="8" width="9.8515625" style="1" bestFit="1" customWidth="1"/>
    <col min="9" max="16384" width="9.140625" style="1" customWidth="1"/>
  </cols>
  <sheetData>
    <row r="1" spans="1:8" ht="15">
      <c r="A1" s="81" t="s">
        <v>57</v>
      </c>
      <c r="B1" s="81"/>
      <c r="C1" s="6" t="s">
        <v>23</v>
      </c>
      <c r="D1" s="52"/>
      <c r="E1" s="53">
        <v>2003</v>
      </c>
      <c r="F1" s="26">
        <v>2004</v>
      </c>
      <c r="G1" s="26">
        <v>2005</v>
      </c>
      <c r="H1" s="26" t="s">
        <v>136</v>
      </c>
    </row>
    <row r="2" spans="1:8" ht="15">
      <c r="A2" s="2" t="s">
        <v>6</v>
      </c>
      <c r="B2" s="2" t="s">
        <v>7</v>
      </c>
      <c r="C2" s="7" t="s">
        <v>11</v>
      </c>
      <c r="D2" s="54" t="s">
        <v>8</v>
      </c>
      <c r="E2" s="55">
        <v>5011.4</v>
      </c>
      <c r="F2" s="24">
        <v>5196.5</v>
      </c>
      <c r="G2" s="24">
        <v>4381.7</v>
      </c>
      <c r="H2" s="75">
        <f>+(G2-F2)/F2</f>
        <v>-0.15679784470316563</v>
      </c>
    </row>
    <row r="3" spans="1:8" ht="14.25">
      <c r="A3" s="1" t="s">
        <v>59</v>
      </c>
      <c r="B3" s="11" t="s">
        <v>58</v>
      </c>
      <c r="C3" s="7" t="s">
        <v>20</v>
      </c>
      <c r="D3" s="54" t="s">
        <v>125</v>
      </c>
      <c r="E3" s="56">
        <v>2676.6</v>
      </c>
      <c r="F3" s="25">
        <v>3159.7</v>
      </c>
      <c r="G3" s="25">
        <v>3191.2</v>
      </c>
      <c r="H3" s="75">
        <f>+(G3-F3)/F3</f>
        <v>0.009969300882995222</v>
      </c>
    </row>
    <row r="4" spans="3:8" ht="14.25">
      <c r="C4" s="7" t="s">
        <v>18</v>
      </c>
      <c r="D4" s="54" t="s">
        <v>19</v>
      </c>
      <c r="E4" s="56">
        <v>2486</v>
      </c>
      <c r="F4" s="25">
        <v>2823.7</v>
      </c>
      <c r="G4" s="25">
        <v>3037.2</v>
      </c>
      <c r="H4" s="75">
        <f>+(G4-F4)/F4</f>
        <v>0.07561001522824663</v>
      </c>
    </row>
    <row r="5" spans="1:8" ht="15">
      <c r="A5" s="81" t="s">
        <v>10</v>
      </c>
      <c r="B5" s="81"/>
      <c r="C5" s="7" t="s">
        <v>9</v>
      </c>
      <c r="D5" s="54" t="s">
        <v>21</v>
      </c>
      <c r="E5" s="56">
        <v>2009.4</v>
      </c>
      <c r="F5" s="25">
        <v>2622</v>
      </c>
      <c r="G5" s="25">
        <v>2975.6</v>
      </c>
      <c r="H5" s="75">
        <f>+(G5-F5)/F5</f>
        <v>0.1348588863463005</v>
      </c>
    </row>
    <row r="6" spans="1:8" ht="15">
      <c r="A6" s="2" t="s">
        <v>6</v>
      </c>
      <c r="B6" s="2" t="s">
        <v>7</v>
      </c>
      <c r="C6" s="7" t="s">
        <v>14</v>
      </c>
      <c r="D6" s="54" t="s">
        <v>17</v>
      </c>
      <c r="E6" s="56">
        <v>2548.8</v>
      </c>
      <c r="F6" s="25">
        <v>1489.3</v>
      </c>
      <c r="H6" s="76"/>
    </row>
    <row r="7" spans="1:8" ht="14.25">
      <c r="A7" s="1" t="s">
        <v>60</v>
      </c>
      <c r="B7" s="11" t="s">
        <v>61</v>
      </c>
      <c r="C7" s="67" t="s">
        <v>128</v>
      </c>
      <c r="D7" s="68"/>
      <c r="E7" s="69">
        <f>SUM(E2:E6)</f>
        <v>14732.2</v>
      </c>
      <c r="F7" s="70">
        <f>SUM(F2:F6)</f>
        <v>15291.2</v>
      </c>
      <c r="G7" s="70">
        <f>SUM(G2:G6)</f>
        <v>13585.699999999999</v>
      </c>
      <c r="H7" s="77">
        <f>+(G7-F7)/F7</f>
        <v>-0.11153473893481229</v>
      </c>
    </row>
    <row r="8" spans="1:8" ht="14.25">
      <c r="A8" s="1" t="s">
        <v>62</v>
      </c>
      <c r="B8" s="11" t="s">
        <v>13</v>
      </c>
      <c r="D8" s="71" t="s">
        <v>129</v>
      </c>
      <c r="E8" s="72">
        <f>+E7/Financials!O2</f>
        <v>0.6551750207908067</v>
      </c>
      <c r="F8" s="73">
        <f>+F7/Financials!P2</f>
        <v>0.666614353099143</v>
      </c>
      <c r="G8" s="73">
        <f>+G7/Financials!Q2</f>
        <v>0.6171979701888523</v>
      </c>
      <c r="H8" s="73">
        <f>+G8-F8</f>
        <v>-0.04941638291029071</v>
      </c>
    </row>
    <row r="9" spans="3:7" ht="14.25">
      <c r="C9" s="3"/>
      <c r="D9" s="3"/>
      <c r="E9" s="25"/>
      <c r="F9" s="25"/>
      <c r="G9" s="25"/>
    </row>
    <row r="10" spans="1:2" ht="15">
      <c r="A10" s="81" t="s">
        <v>12</v>
      </c>
      <c r="B10" s="81"/>
    </row>
    <row r="11" spans="1:2" ht="15">
      <c r="A11" s="2" t="s">
        <v>6</v>
      </c>
      <c r="B11" s="2" t="s">
        <v>7</v>
      </c>
    </row>
    <row r="12" spans="1:2" ht="14.25">
      <c r="A12" s="1" t="s">
        <v>63</v>
      </c>
      <c r="B12" s="11" t="s">
        <v>64</v>
      </c>
    </row>
    <row r="13" spans="1:7" ht="14.25">
      <c r="A13" s="1" t="s">
        <v>65</v>
      </c>
      <c r="B13" s="11" t="s">
        <v>66</v>
      </c>
      <c r="C13" s="3"/>
      <c r="D13" s="3"/>
      <c r="E13" s="3"/>
      <c r="F13" s="3"/>
      <c r="G13" s="3"/>
    </row>
    <row r="14" spans="1:7" ht="14.25">
      <c r="A14" s="1" t="s">
        <v>67</v>
      </c>
      <c r="B14" s="11" t="s">
        <v>68</v>
      </c>
      <c r="C14" s="3"/>
      <c r="D14" s="3"/>
      <c r="E14" s="3"/>
      <c r="F14" s="3"/>
      <c r="G14" s="3"/>
    </row>
    <row r="15" spans="1:7" ht="14.25">
      <c r="A15" s="1" t="s">
        <v>69</v>
      </c>
      <c r="B15" s="11" t="s">
        <v>70</v>
      </c>
      <c r="C15" s="3"/>
      <c r="D15" s="3"/>
      <c r="E15" s="3"/>
      <c r="F15" s="3"/>
      <c r="G15" s="3"/>
    </row>
    <row r="16" spans="1:7" ht="14.25">
      <c r="A16" s="1" t="s">
        <v>71</v>
      </c>
      <c r="B16" s="11" t="s">
        <v>72</v>
      </c>
      <c r="C16" s="3"/>
      <c r="D16" s="3"/>
      <c r="E16" s="3"/>
      <c r="F16" s="3"/>
      <c r="G16" s="3"/>
    </row>
    <row r="17" spans="1:7" ht="14.25">
      <c r="A17" s="1" t="s">
        <v>73</v>
      </c>
      <c r="B17" s="11" t="s">
        <v>72</v>
      </c>
      <c r="C17" s="3"/>
      <c r="D17" s="3"/>
      <c r="E17" s="3"/>
      <c r="F17" s="3"/>
      <c r="G17" s="3"/>
    </row>
    <row r="18" spans="1:7" ht="14.25">
      <c r="A18" s="1" t="s">
        <v>74</v>
      </c>
      <c r="B18" s="11" t="s">
        <v>75</v>
      </c>
      <c r="C18" s="3"/>
      <c r="D18" s="3"/>
      <c r="E18" s="44"/>
      <c r="F18" s="44"/>
      <c r="G18" s="44"/>
    </row>
    <row r="19" spans="1:7" ht="14.25">
      <c r="A19" s="1" t="s">
        <v>76</v>
      </c>
      <c r="B19" s="11" t="s">
        <v>75</v>
      </c>
      <c r="C19" s="3"/>
      <c r="D19" s="3"/>
      <c r="E19" s="44"/>
      <c r="F19" s="44"/>
      <c r="G19" s="44"/>
    </row>
    <row r="20" spans="1:7" ht="14.25">
      <c r="A20" s="1" t="s">
        <v>77</v>
      </c>
      <c r="B20" s="11" t="s">
        <v>78</v>
      </c>
      <c r="C20" s="3"/>
      <c r="D20" s="3"/>
      <c r="E20" s="44"/>
      <c r="F20" s="44"/>
      <c r="G20" s="44"/>
    </row>
    <row r="21" spans="1:7" ht="14.25">
      <c r="A21" s="1" t="s">
        <v>79</v>
      </c>
      <c r="B21" s="11" t="s">
        <v>13</v>
      </c>
      <c r="C21" s="3"/>
      <c r="D21" s="3"/>
      <c r="E21" s="3"/>
      <c r="F21" s="3"/>
      <c r="G21" s="3"/>
    </row>
    <row r="22" spans="1:7" ht="14.25">
      <c r="A22" s="1" t="s">
        <v>16</v>
      </c>
      <c r="B22" s="11" t="s">
        <v>80</v>
      </c>
      <c r="C22" s="3"/>
      <c r="D22" s="3"/>
      <c r="E22" s="44"/>
      <c r="F22" s="44"/>
      <c r="G22" s="44"/>
    </row>
    <row r="23" spans="1:7" ht="14.25">
      <c r="A23" s="1" t="s">
        <v>81</v>
      </c>
      <c r="B23" s="11" t="s">
        <v>82</v>
      </c>
      <c r="C23" s="3"/>
      <c r="D23" s="3"/>
      <c r="E23" s="44"/>
      <c r="F23" s="44"/>
      <c r="G23" s="44"/>
    </row>
    <row r="24" spans="1:7" ht="14.25">
      <c r="A24" s="1" t="s">
        <v>83</v>
      </c>
      <c r="B24" s="11" t="s">
        <v>66</v>
      </c>
      <c r="C24" s="3"/>
      <c r="D24" s="3"/>
      <c r="E24" s="45"/>
      <c r="F24" s="45"/>
      <c r="G24" s="45"/>
    </row>
    <row r="25" spans="1:7" ht="14.25">
      <c r="A25" s="1" t="s">
        <v>84</v>
      </c>
      <c r="B25" s="11" t="s">
        <v>66</v>
      </c>
      <c r="C25" s="3"/>
      <c r="D25" s="3"/>
      <c r="E25" s="3"/>
      <c r="F25" s="3"/>
      <c r="G25" s="3"/>
    </row>
    <row r="26" spans="1:7" ht="14.25">
      <c r="A26" s="1" t="s">
        <v>85</v>
      </c>
      <c r="B26" s="11" t="s">
        <v>86</v>
      </c>
      <c r="C26" s="3"/>
      <c r="D26" s="3"/>
      <c r="E26" s="3"/>
      <c r="F26" s="3"/>
      <c r="G26" s="3"/>
    </row>
    <row r="27" spans="1:7" ht="14.25">
      <c r="A27" s="1" t="s">
        <v>87</v>
      </c>
      <c r="B27" s="11" t="s">
        <v>68</v>
      </c>
      <c r="C27" s="3"/>
      <c r="D27" s="3"/>
      <c r="E27" s="3"/>
      <c r="F27" s="3"/>
      <c r="G27" s="3"/>
    </row>
    <row r="28" spans="1:7" ht="14.25">
      <c r="A28" s="1" t="s">
        <v>88</v>
      </c>
      <c r="B28" s="11" t="s">
        <v>89</v>
      </c>
      <c r="C28" s="3"/>
      <c r="D28" s="3"/>
      <c r="E28" s="3"/>
      <c r="F28" s="3"/>
      <c r="G28" s="3"/>
    </row>
    <row r="29" spans="1:7" ht="14.25">
      <c r="A29" s="1" t="s">
        <v>90</v>
      </c>
      <c r="B29" s="11" t="s">
        <v>91</v>
      </c>
      <c r="C29" s="3"/>
      <c r="D29" s="3"/>
      <c r="E29" s="3"/>
      <c r="F29" s="3"/>
      <c r="G29" s="3"/>
    </row>
    <row r="30" spans="1:7" ht="14.25">
      <c r="A30" s="1" t="s">
        <v>92</v>
      </c>
      <c r="B30" s="11" t="s">
        <v>93</v>
      </c>
      <c r="C30" s="3"/>
      <c r="D30" s="3"/>
      <c r="E30" s="3"/>
      <c r="F30" s="3"/>
      <c r="G30" s="3"/>
    </row>
    <row r="31" spans="1:7" ht="14.25">
      <c r="A31" s="1" t="s">
        <v>94</v>
      </c>
      <c r="B31" s="11" t="s">
        <v>95</v>
      </c>
      <c r="C31" s="3"/>
      <c r="D31" s="3"/>
      <c r="E31" s="3"/>
      <c r="F31" s="3"/>
      <c r="G31" s="3"/>
    </row>
    <row r="32" spans="1:7" ht="15">
      <c r="A32" s="1" t="s">
        <v>96</v>
      </c>
      <c r="B32" s="11" t="s">
        <v>13</v>
      </c>
      <c r="C32" s="4"/>
      <c r="D32" s="4"/>
      <c r="E32" s="4"/>
      <c r="F32" s="4"/>
      <c r="G32" s="4"/>
    </row>
    <row r="33" spans="1:7" ht="15">
      <c r="A33" s="1" t="s">
        <v>97</v>
      </c>
      <c r="B33" s="11" t="s">
        <v>98</v>
      </c>
      <c r="C33" s="46"/>
      <c r="D33" s="46"/>
      <c r="E33" s="46"/>
      <c r="F33" s="47"/>
      <c r="G33" s="47"/>
    </row>
    <row r="34" spans="1:7" ht="15">
      <c r="A34" s="2"/>
      <c r="B34" s="11"/>
      <c r="C34" s="48"/>
      <c r="D34" s="48"/>
      <c r="E34" s="48"/>
      <c r="F34" s="49"/>
      <c r="G34" s="50"/>
    </row>
    <row r="35" spans="1:7" ht="15">
      <c r="A35" s="81" t="s">
        <v>15</v>
      </c>
      <c r="B35" s="81"/>
      <c r="C35" s="48"/>
      <c r="D35" s="48"/>
      <c r="E35" s="48"/>
      <c r="F35" s="49"/>
      <c r="G35" s="50"/>
    </row>
    <row r="36" spans="1:7" ht="15">
      <c r="A36" s="5" t="s">
        <v>6</v>
      </c>
      <c r="B36" s="5" t="s">
        <v>7</v>
      </c>
      <c r="C36" s="48"/>
      <c r="D36" s="48"/>
      <c r="E36" s="48"/>
      <c r="F36" s="49"/>
      <c r="G36" s="50"/>
    </row>
    <row r="37" spans="1:7" ht="14.25">
      <c r="A37" s="1" t="s">
        <v>99</v>
      </c>
      <c r="B37" s="74" t="s">
        <v>64</v>
      </c>
      <c r="C37" s="48"/>
      <c r="D37" s="48"/>
      <c r="E37" s="48"/>
      <c r="F37" s="49"/>
      <c r="G37" s="50"/>
    </row>
    <row r="38" spans="1:7" ht="14.25">
      <c r="A38" s="1" t="s">
        <v>100</v>
      </c>
      <c r="B38" s="74" t="s">
        <v>101</v>
      </c>
      <c r="C38" s="48"/>
      <c r="D38" s="48"/>
      <c r="E38" s="48"/>
      <c r="F38" s="49"/>
      <c r="G38" s="50"/>
    </row>
    <row r="39" spans="1:7" ht="14.25">
      <c r="A39" s="1" t="s">
        <v>102</v>
      </c>
      <c r="B39" s="74" t="s">
        <v>72</v>
      </c>
      <c r="C39" s="48"/>
      <c r="D39" s="48"/>
      <c r="E39" s="48"/>
      <c r="F39" s="48"/>
      <c r="G39" s="48"/>
    </row>
    <row r="40" spans="1:7" ht="14.25">
      <c r="A40" s="1" t="s">
        <v>103</v>
      </c>
      <c r="B40" s="74" t="s">
        <v>72</v>
      </c>
      <c r="C40" s="3"/>
      <c r="D40" s="3"/>
      <c r="E40" s="3"/>
      <c r="F40" s="3"/>
      <c r="G40" s="3"/>
    </row>
    <row r="41" spans="1:7" ht="14.25">
      <c r="A41" s="1" t="s">
        <v>104</v>
      </c>
      <c r="B41" s="74" t="s">
        <v>105</v>
      </c>
      <c r="C41" s="3"/>
      <c r="D41" s="3"/>
      <c r="E41" s="3"/>
      <c r="F41" s="3"/>
      <c r="G41" s="3"/>
    </row>
    <row r="42" spans="1:7" ht="14.25">
      <c r="A42" s="1" t="s">
        <v>106</v>
      </c>
      <c r="B42" s="74" t="s">
        <v>105</v>
      </c>
      <c r="C42" s="3"/>
      <c r="D42" s="3"/>
      <c r="E42" s="3"/>
      <c r="F42" s="3"/>
      <c r="G42" s="3"/>
    </row>
    <row r="43" spans="1:7" ht="14.25">
      <c r="A43" s="1" t="s">
        <v>107</v>
      </c>
      <c r="B43" s="74" t="s">
        <v>13</v>
      </c>
      <c r="C43" s="3"/>
      <c r="D43" s="3"/>
      <c r="E43" s="3"/>
      <c r="F43" s="3"/>
      <c r="G43" s="3"/>
    </row>
    <row r="44" spans="1:7" ht="14.25">
      <c r="A44" s="1" t="s">
        <v>108</v>
      </c>
      <c r="B44" s="74" t="s">
        <v>109</v>
      </c>
      <c r="C44" s="3"/>
      <c r="D44" s="3"/>
      <c r="E44" s="3"/>
      <c r="F44" s="3"/>
      <c r="G44" s="3"/>
    </row>
    <row r="45" spans="1:7" ht="14.25">
      <c r="A45" s="1" t="s">
        <v>110</v>
      </c>
      <c r="B45" s="74" t="s">
        <v>109</v>
      </c>
      <c r="C45" s="3"/>
      <c r="D45" s="3"/>
      <c r="E45" s="3"/>
      <c r="F45" s="3"/>
      <c r="G45" s="3"/>
    </row>
    <row r="46" spans="1:7" ht="14.25">
      <c r="A46" s="1" t="s">
        <v>111</v>
      </c>
      <c r="B46" s="74" t="s">
        <v>109</v>
      </c>
      <c r="C46" s="3"/>
      <c r="D46" s="3"/>
      <c r="E46" s="3"/>
      <c r="F46" s="3"/>
      <c r="G46" s="3"/>
    </row>
    <row r="47" spans="1:7" ht="14.25">
      <c r="A47" s="1" t="s">
        <v>112</v>
      </c>
      <c r="B47" s="74" t="s">
        <v>113</v>
      </c>
      <c r="C47" s="3"/>
      <c r="D47" s="3"/>
      <c r="E47" s="3"/>
      <c r="F47" s="3"/>
      <c r="G47" s="3"/>
    </row>
    <row r="48" spans="1:7" ht="14.25">
      <c r="A48" s="1" t="s">
        <v>114</v>
      </c>
      <c r="B48" s="74" t="s">
        <v>66</v>
      </c>
      <c r="C48" s="3"/>
      <c r="D48" s="3"/>
      <c r="E48" s="3"/>
      <c r="F48" s="3"/>
      <c r="G48" s="3"/>
    </row>
    <row r="49" spans="1:7" ht="14.25">
      <c r="A49" s="1" t="s">
        <v>115</v>
      </c>
      <c r="B49" s="74" t="s">
        <v>58</v>
      </c>
      <c r="C49" s="3"/>
      <c r="D49" s="3"/>
      <c r="E49" s="3"/>
      <c r="F49" s="3"/>
      <c r="G49" s="3"/>
    </row>
    <row r="50" spans="1:7" ht="14.25">
      <c r="A50" s="1" t="s">
        <v>116</v>
      </c>
      <c r="B50" s="74" t="s">
        <v>117</v>
      </c>
      <c r="C50" s="3"/>
      <c r="D50" s="3"/>
      <c r="E50" s="3"/>
      <c r="F50" s="3"/>
      <c r="G50" s="3"/>
    </row>
    <row r="51" spans="1:7" ht="14.25">
      <c r="A51" s="1" t="s">
        <v>118</v>
      </c>
      <c r="B51" s="74" t="s">
        <v>117</v>
      </c>
      <c r="C51" s="3"/>
      <c r="D51" s="3"/>
      <c r="E51" s="3"/>
      <c r="F51" s="3"/>
      <c r="G51" s="3"/>
    </row>
    <row r="52" spans="1:2" ht="14.25">
      <c r="A52" s="1" t="s">
        <v>119</v>
      </c>
      <c r="B52" s="74" t="s">
        <v>120</v>
      </c>
    </row>
    <row r="53" spans="1:2" ht="14.25">
      <c r="A53" s="1" t="s">
        <v>121</v>
      </c>
      <c r="B53" s="74" t="s">
        <v>86</v>
      </c>
    </row>
    <row r="54" spans="1:2" ht="14.25">
      <c r="A54" s="1" t="s">
        <v>122</v>
      </c>
      <c r="B54" s="74" t="s">
        <v>123</v>
      </c>
    </row>
    <row r="55" spans="1:2" ht="14.25">
      <c r="A55" s="1" t="s">
        <v>124</v>
      </c>
      <c r="B55" s="74" t="s">
        <v>123</v>
      </c>
    </row>
    <row r="56" ht="14.25">
      <c r="B56" s="74"/>
    </row>
    <row r="57" spans="1:4" ht="14.25">
      <c r="A57" s="79" t="s">
        <v>137</v>
      </c>
      <c r="B57" s="80"/>
      <c r="C57" s="78"/>
      <c r="D57" s="78"/>
    </row>
  </sheetData>
  <mergeCells count="5">
    <mergeCell ref="A57:B57"/>
    <mergeCell ref="A1:B1"/>
    <mergeCell ref="A5:B5"/>
    <mergeCell ref="A35:B35"/>
    <mergeCell ref="A10:B10"/>
  </mergeCells>
  <printOptions horizontalCentered="1"/>
  <pageMargins left="0.5" right="0.5" top="1" bottom="1" header="0.5" footer="0.5"/>
  <pageSetup orientation="landscape" r:id="rId1"/>
  <headerFooter alignWithMargins="0">
    <oddHeader>&amp;C&amp;A</oddHeader>
    <oddFooter>&amp;CPage &amp;P</oddFooter>
  </headerFooter>
  <ignoredErrors>
    <ignoredError sqref="E7:G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40" customWidth="1"/>
    <col min="2" max="8" width="10.7109375" style="40" customWidth="1"/>
    <col min="9" max="16384" width="9.140625" style="35" customWidth="1"/>
  </cols>
  <sheetData>
    <row r="1" spans="1:8" s="28" customFormat="1" ht="45">
      <c r="A1" s="57" t="s">
        <v>54</v>
      </c>
      <c r="B1" s="27" t="s">
        <v>53</v>
      </c>
      <c r="C1" s="27" t="s">
        <v>1</v>
      </c>
      <c r="D1" s="27" t="s">
        <v>22</v>
      </c>
      <c r="E1" s="27" t="s">
        <v>55</v>
      </c>
      <c r="F1" s="27" t="s">
        <v>56</v>
      </c>
      <c r="G1" s="27" t="s">
        <v>2</v>
      </c>
      <c r="H1" s="27" t="s">
        <v>5</v>
      </c>
    </row>
    <row r="2" spans="1:12" ht="15">
      <c r="A2" s="58" t="s">
        <v>3</v>
      </c>
      <c r="B2" s="29">
        <v>46133</v>
      </c>
      <c r="C2" s="30">
        <v>11361</v>
      </c>
      <c r="D2" s="31">
        <f>+C2/B2</f>
        <v>0.24626623024732838</v>
      </c>
      <c r="E2" s="30">
        <v>115000</v>
      </c>
      <c r="F2" s="29">
        <f>+(B2/E2)*1000</f>
        <v>401.1565217391304</v>
      </c>
      <c r="G2" s="30">
        <v>7684</v>
      </c>
      <c r="H2" s="31">
        <f>+G2/B2</f>
        <v>0.16656189712353414</v>
      </c>
      <c r="I2" s="32"/>
      <c r="J2" s="33"/>
      <c r="K2" s="34"/>
      <c r="L2" s="34"/>
    </row>
    <row r="3" spans="1:12" ht="15">
      <c r="A3" s="58" t="s">
        <v>46</v>
      </c>
      <c r="B3" s="29">
        <v>31417</v>
      </c>
      <c r="C3" s="30">
        <v>7882</v>
      </c>
      <c r="D3" s="31">
        <f aca="true" t="shared" si="0" ref="D3:D10">+C3/B3</f>
        <v>0.25088327975299995</v>
      </c>
      <c r="E3" s="30">
        <v>100000</v>
      </c>
      <c r="F3" s="29">
        <f aca="true" t="shared" si="1" ref="F3:F10">+(B3/E3)*1000</f>
        <v>314.17</v>
      </c>
      <c r="G3" s="30">
        <v>5202</v>
      </c>
      <c r="H3" s="31">
        <f aca="true" t="shared" si="2" ref="H3:H10">+G3/B3</f>
        <v>0.1655791450488589</v>
      </c>
      <c r="I3" s="32"/>
      <c r="J3" s="33"/>
      <c r="K3" s="34"/>
      <c r="L3" s="34"/>
    </row>
    <row r="4" spans="1:12" ht="15">
      <c r="A4" s="58" t="s">
        <v>47</v>
      </c>
      <c r="B4" s="29">
        <v>29596</v>
      </c>
      <c r="C4" s="30">
        <v>6527</v>
      </c>
      <c r="D4" s="31">
        <f t="shared" si="0"/>
        <v>0.2205365589944587</v>
      </c>
      <c r="E4" s="30">
        <v>96439</v>
      </c>
      <c r="F4" s="29">
        <f t="shared" si="1"/>
        <v>306.8882920810046</v>
      </c>
      <c r="G4" s="36">
        <v>4926</v>
      </c>
      <c r="H4" s="31">
        <f t="shared" si="2"/>
        <v>0.16644141100148668</v>
      </c>
      <c r="I4" s="37"/>
      <c r="J4" s="37"/>
      <c r="K4" s="38"/>
      <c r="L4" s="38"/>
    </row>
    <row r="5" spans="1:12" ht="15">
      <c r="A5" s="58" t="s">
        <v>48</v>
      </c>
      <c r="B5" s="29">
        <v>22128</v>
      </c>
      <c r="C5" s="30">
        <v>8509</v>
      </c>
      <c r="D5" s="31">
        <f t="shared" si="0"/>
        <v>0.3845354302241504</v>
      </c>
      <c r="E5" s="30">
        <v>109900</v>
      </c>
      <c r="F5" s="29">
        <f t="shared" si="1"/>
        <v>201.3466787989081</v>
      </c>
      <c r="G5" s="30">
        <v>5203</v>
      </c>
      <c r="H5" s="31">
        <f t="shared" si="2"/>
        <v>0.23513195950831525</v>
      </c>
      <c r="I5" s="37"/>
      <c r="J5" s="37"/>
      <c r="K5" s="38"/>
      <c r="L5" s="38"/>
    </row>
    <row r="6" spans="1:12" ht="15">
      <c r="A6" s="59" t="s">
        <v>49</v>
      </c>
      <c r="B6" s="41">
        <v>21494</v>
      </c>
      <c r="C6" s="42">
        <v>5813</v>
      </c>
      <c r="D6" s="43">
        <f t="shared" si="0"/>
        <v>0.2704475667628175</v>
      </c>
      <c r="E6" s="42">
        <v>62600</v>
      </c>
      <c r="F6" s="41">
        <f t="shared" si="1"/>
        <v>343.35463258785944</v>
      </c>
      <c r="G6" s="42">
        <v>4010</v>
      </c>
      <c r="H6" s="43">
        <f t="shared" si="2"/>
        <v>0.18656369219317018</v>
      </c>
      <c r="I6" s="37"/>
      <c r="J6" s="37"/>
      <c r="K6" s="38"/>
      <c r="L6" s="38"/>
    </row>
    <row r="7" spans="1:12" ht="15">
      <c r="A7" s="58" t="s">
        <v>4</v>
      </c>
      <c r="B7" s="29">
        <v>21426</v>
      </c>
      <c r="C7" s="30">
        <v>3813</v>
      </c>
      <c r="D7" s="31">
        <f t="shared" si="0"/>
        <v>0.17796135536264351</v>
      </c>
      <c r="E7" s="30">
        <v>64000</v>
      </c>
      <c r="F7" s="29">
        <f t="shared" si="1"/>
        <v>334.78125</v>
      </c>
      <c r="G7" s="30">
        <v>3803</v>
      </c>
      <c r="H7" s="31">
        <f t="shared" si="2"/>
        <v>0.17749463268925605</v>
      </c>
      <c r="I7" s="37"/>
      <c r="J7" s="37"/>
      <c r="K7" s="38"/>
      <c r="L7" s="38"/>
    </row>
    <row r="8" spans="1:12" ht="15">
      <c r="A8" s="58" t="s">
        <v>50</v>
      </c>
      <c r="B8" s="29">
        <v>18497</v>
      </c>
      <c r="C8" s="30">
        <v>5767</v>
      </c>
      <c r="D8" s="31">
        <f t="shared" si="0"/>
        <v>0.31178028869546415</v>
      </c>
      <c r="E8" s="30">
        <v>47325</v>
      </c>
      <c r="F8" s="29">
        <f t="shared" si="1"/>
        <v>390.8505018489171</v>
      </c>
      <c r="G8" s="30">
        <v>4207</v>
      </c>
      <c r="H8" s="31">
        <f t="shared" si="2"/>
        <v>0.22744228793858465</v>
      </c>
      <c r="I8" s="37"/>
      <c r="J8" s="37"/>
      <c r="K8" s="38"/>
      <c r="L8" s="38"/>
    </row>
    <row r="9" spans="1:12" ht="15">
      <c r="A9" s="58" t="s">
        <v>51</v>
      </c>
      <c r="B9" s="29">
        <v>15482</v>
      </c>
      <c r="C9" s="30">
        <v>2388</v>
      </c>
      <c r="D9" s="31">
        <f t="shared" si="0"/>
        <v>0.15424363777289757</v>
      </c>
      <c r="E9" s="30">
        <v>43000</v>
      </c>
      <c r="F9" s="29">
        <f t="shared" si="1"/>
        <v>360.04651162790697</v>
      </c>
      <c r="G9" s="30">
        <v>2500</v>
      </c>
      <c r="H9" s="31">
        <f t="shared" si="2"/>
        <v>0.16147784523963313</v>
      </c>
      <c r="I9" s="37"/>
      <c r="J9" s="37"/>
      <c r="K9" s="38"/>
      <c r="L9" s="38"/>
    </row>
    <row r="10" spans="1:9" ht="14.25">
      <c r="A10" s="58" t="s">
        <v>52</v>
      </c>
      <c r="B10" s="29">
        <v>13840</v>
      </c>
      <c r="C10" s="30">
        <v>5352</v>
      </c>
      <c r="D10" s="31">
        <f t="shared" si="0"/>
        <v>0.38670520231213873</v>
      </c>
      <c r="E10" s="30">
        <v>64217</v>
      </c>
      <c r="F10" s="29">
        <f t="shared" si="1"/>
        <v>215.51925502592772</v>
      </c>
      <c r="G10" s="30">
        <v>4104</v>
      </c>
      <c r="H10" s="31">
        <f t="shared" si="2"/>
        <v>0.29653179190751444</v>
      </c>
      <c r="I10" s="39"/>
    </row>
    <row r="11" spans="1:9" ht="14.25">
      <c r="A11" s="60" t="s">
        <v>130</v>
      </c>
      <c r="B11" s="61">
        <f aca="true" t="shared" si="3" ref="B11:H11">AVERAGE(B2:B10)</f>
        <v>24445.88888888889</v>
      </c>
      <c r="C11" s="61">
        <f t="shared" si="3"/>
        <v>6379.111111111111</v>
      </c>
      <c r="D11" s="43">
        <f t="shared" si="3"/>
        <v>0.26703995001387765</v>
      </c>
      <c r="E11" s="61">
        <f t="shared" si="3"/>
        <v>78053.44444444444</v>
      </c>
      <c r="F11" s="61">
        <f t="shared" si="3"/>
        <v>318.67929374551716</v>
      </c>
      <c r="G11" s="61">
        <f t="shared" si="3"/>
        <v>4626.555555555556</v>
      </c>
      <c r="H11" s="43">
        <f t="shared" si="3"/>
        <v>0.19813607362781704</v>
      </c>
      <c r="I11" s="39"/>
    </row>
    <row r="13" spans="1:8" ht="14.25">
      <c r="A13" s="82" t="s">
        <v>138</v>
      </c>
      <c r="B13" s="83"/>
      <c r="C13" s="83"/>
      <c r="D13" s="83"/>
      <c r="E13" s="83"/>
      <c r="F13" s="83"/>
      <c r="G13" s="83"/>
      <c r="H13" s="83"/>
    </row>
  </sheetData>
  <mergeCells count="1">
    <mergeCell ref="A13:H13"/>
  </mergeCells>
  <printOptions horizontalCentered="1"/>
  <pageMargins left="0.75" right="0.75" top="1" bottom="1" header="0.5" footer="0.5"/>
  <pageSetup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0" customWidth="1"/>
    <col min="2" max="4" width="10.7109375" style="0" customWidth="1"/>
  </cols>
  <sheetData>
    <row r="1" spans="1:4" ht="12.75">
      <c r="A1" s="62" t="s">
        <v>126</v>
      </c>
      <c r="B1" s="63">
        <v>2003</v>
      </c>
      <c r="C1" s="63">
        <v>2004</v>
      </c>
      <c r="D1" s="63">
        <v>2005</v>
      </c>
    </row>
    <row r="2" spans="1:4" ht="12.75">
      <c r="A2" t="s">
        <v>131</v>
      </c>
      <c r="B2" s="64">
        <v>13321.1</v>
      </c>
      <c r="C2" s="64">
        <v>13472</v>
      </c>
      <c r="D2" s="64">
        <v>12766.6</v>
      </c>
    </row>
    <row r="3" spans="1:4" ht="12.75">
      <c r="A3" t="s">
        <v>132</v>
      </c>
      <c r="B3" s="66">
        <v>5341.3</v>
      </c>
      <c r="C3" s="66">
        <v>5440.8</v>
      </c>
      <c r="D3" s="66">
        <v>5203.5</v>
      </c>
    </row>
    <row r="4" spans="1:4" ht="12.75">
      <c r="A4" t="s">
        <v>133</v>
      </c>
      <c r="B4" s="66">
        <v>1600.9</v>
      </c>
      <c r="C4" s="66">
        <v>1668.2</v>
      </c>
      <c r="D4" s="66">
        <v>1637.9</v>
      </c>
    </row>
    <row r="5" spans="1:4" ht="12.75">
      <c r="A5" t="s">
        <v>134</v>
      </c>
      <c r="B5" s="66">
        <v>2222.6</v>
      </c>
      <c r="C5" s="66">
        <v>2357.6</v>
      </c>
      <c r="D5" s="66">
        <v>2403.9</v>
      </c>
    </row>
    <row r="6" spans="1:4" ht="12.75">
      <c r="A6" s="65" t="s">
        <v>135</v>
      </c>
      <c r="B6" s="65">
        <f>SUM(B2:B5)</f>
        <v>22485.9</v>
      </c>
      <c r="C6" s="65">
        <f>SUM(C2:C5)</f>
        <v>22938.6</v>
      </c>
      <c r="D6" s="65">
        <f>SUM(D2:D5)</f>
        <v>22011.9</v>
      </c>
    </row>
  </sheetData>
  <printOptions horizontalCentered="1"/>
  <pageMargins left="0.75" right="0.75" top="1" bottom="1" header="0.5" footer="0.5"/>
  <pageSetup orientation="landscape" r:id="rId1"/>
  <headerFooter alignWithMargins="0">
    <oddHeader>&amp;C&amp;A</oddHeader>
    <oddFooter>&amp;CPage &amp;P&amp;RMerck</oddFooter>
  </headerFooter>
  <ignoredErrors>
    <ignoredError sqref="B6:D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Merck</dc:title>
  <dc:subject/>
  <dc:creator>Paul Miesing</dc:creator>
  <cp:keywords/>
  <dc:description/>
  <cp:lastModifiedBy>Paul Miesing</cp:lastModifiedBy>
  <cp:lastPrinted>2006-03-25T20:10:05Z</cp:lastPrinted>
  <dcterms:created xsi:type="dcterms:W3CDTF">1998-01-21T15:35:10Z</dcterms:created>
  <dcterms:modified xsi:type="dcterms:W3CDTF">2006-03-25T20:10:08Z</dcterms:modified>
  <cp:category/>
  <cp:version/>
  <cp:contentType/>
  <cp:contentStatus/>
</cp:coreProperties>
</file>