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20" activeTab="0"/>
  </bookViews>
  <sheets>
    <sheet name="Income Statement" sheetId="1" r:id="rId1"/>
    <sheet name="Balance Sheet" sheetId="2" r:id="rId2"/>
  </sheets>
  <definedNames/>
  <calcPr fullCalcOnLoad="1"/>
</workbook>
</file>

<file path=xl/sharedStrings.xml><?xml version="1.0" encoding="utf-8"?>
<sst xmlns="http://schemas.openxmlformats.org/spreadsheetml/2006/main" count="74" uniqueCount="72">
  <si>
    <t>Net Income</t>
  </si>
  <si>
    <t>Current Assets</t>
  </si>
  <si>
    <t>Current Liabilities</t>
  </si>
  <si>
    <t>Vascular Intervention</t>
  </si>
  <si>
    <t>Cardiac Rhythm Management</t>
  </si>
  <si>
    <t>Minimally Invasive Surgery</t>
  </si>
  <si>
    <t>Cost of Sales</t>
  </si>
  <si>
    <t>Gross Profit</t>
  </si>
  <si>
    <t>R&amp;D</t>
  </si>
  <si>
    <t>Sales, Market, Admin.</t>
  </si>
  <si>
    <t>Other - Net</t>
  </si>
  <si>
    <t>Income Before Taxes</t>
  </si>
  <si>
    <t>Add. net int. - after tax</t>
  </si>
  <si>
    <t>Cash</t>
  </si>
  <si>
    <t>Acct. rec.</t>
  </si>
  <si>
    <t>Inventories</t>
  </si>
  <si>
    <t>Other Assets</t>
  </si>
  <si>
    <t>Goodwill</t>
  </si>
  <si>
    <t>Other intangibles</t>
  </si>
  <si>
    <t>Total Assets</t>
  </si>
  <si>
    <t>Acct. pay</t>
  </si>
  <si>
    <t>Other liab.</t>
  </si>
  <si>
    <t>Other curr. assets</t>
  </si>
  <si>
    <t>Long-term debt</t>
  </si>
  <si>
    <t>Shareholders' Equity</t>
  </si>
  <si>
    <t>Common stock</t>
  </si>
  <si>
    <t>Add. paid-in capital</t>
  </si>
  <si>
    <t>Retained earn.</t>
  </si>
  <si>
    <t>Deferred cost, ESOP</t>
  </si>
  <si>
    <t>Capital expenditures, net</t>
  </si>
  <si>
    <t>Effective income tax rate</t>
  </si>
  <si>
    <t xml:space="preserve">  Total curr. assets</t>
  </si>
  <si>
    <t xml:space="preserve">  Working capital</t>
  </si>
  <si>
    <t>Balance Sheet ($mill.)</t>
  </si>
  <si>
    <t>Income Statement ($mill.)</t>
  </si>
  <si>
    <t>Short-term investments</t>
  </si>
  <si>
    <t>Other</t>
  </si>
  <si>
    <t>Treas. stock</t>
  </si>
  <si>
    <t xml:space="preserve">  Op. expense</t>
  </si>
  <si>
    <t xml:space="preserve">  Op. exp./sales</t>
  </si>
  <si>
    <t xml:space="preserve">  ROE</t>
  </si>
  <si>
    <t xml:space="preserve">  Profit margin</t>
  </si>
  <si>
    <t xml:space="preserve">  % Total</t>
  </si>
  <si>
    <t xml:space="preserve">  R&amp;D/sales</t>
  </si>
  <si>
    <t xml:space="preserve">  Market capitalization</t>
  </si>
  <si>
    <t>Revenue</t>
  </si>
  <si>
    <t>Operating Income</t>
  </si>
  <si>
    <t xml:space="preserve">  Income tax</t>
  </si>
  <si>
    <t xml:space="preserve">  EPS</t>
  </si>
  <si>
    <t xml:space="preserve">  Dividends/share</t>
  </si>
  <si>
    <t xml:space="preserve">  Stock-based compensation</t>
  </si>
  <si>
    <t>Other rec.</t>
  </si>
  <si>
    <t>Prepaid expenses</t>
  </si>
  <si>
    <t>Prop. and eq. (net)</t>
  </si>
  <si>
    <t>Long-term investments</t>
  </si>
  <si>
    <t>Other long-term assets</t>
  </si>
  <si>
    <t>Accrued expenses</t>
  </si>
  <si>
    <t>Total Liabilities</t>
  </si>
  <si>
    <t>Total Liab. &amp; Stock Equity</t>
  </si>
  <si>
    <t xml:space="preserve">  Employees</t>
  </si>
  <si>
    <t xml:space="preserve">  Revenue per employee</t>
  </si>
  <si>
    <t xml:space="preserve">  Book value/share</t>
  </si>
  <si>
    <t xml:space="preserve">  Stock price (lo-hi)</t>
  </si>
  <si>
    <t xml:space="preserve">  Inventory turnover</t>
  </si>
  <si>
    <t xml:space="preserve">  Market value/assets</t>
  </si>
  <si>
    <t>Accum other comp income</t>
  </si>
  <si>
    <t xml:space="preserve">  Weighted avge. shares</t>
  </si>
  <si>
    <t xml:space="preserve">  Depreciation</t>
  </si>
  <si>
    <t xml:space="preserve">  Sales growth</t>
  </si>
  <si>
    <t xml:space="preserve">  L-T debt/equity</t>
  </si>
  <si>
    <t xml:space="preserve">  Shares outstanding</t>
  </si>
  <si>
    <t xml:space="preserve">  Residual income (EVA)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</si>
</sst>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%"/>
    <numFmt numFmtId="166" formatCode="&quot;$&quot;#,##0.00"/>
    <numFmt numFmtId="167" formatCode="0.0"/>
    <numFmt numFmtId="168" formatCode="&quot;$&quot;#,##0.0_);[Red]\(&quot;$&quot;#,##0.0\)"/>
    <numFmt numFmtId="169" formatCode="#,##0.0_);[Red]\(#,##0.0\)"/>
    <numFmt numFmtId="170" formatCode="0.00_);[Red]\(0.00\)"/>
    <numFmt numFmtId="171" formatCode="0.000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49" fontId="0" fillId="0" borderId="0" xfId="0" applyNumberFormat="1" applyFont="1" applyAlignment="1">
      <alignment wrapText="1"/>
    </xf>
    <xf numFmtId="1" fontId="0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 wrapText="1"/>
    </xf>
    <xf numFmtId="3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69" fontId="0" fillId="0" borderId="0" xfId="0" applyNumberFormat="1" applyAlignment="1">
      <alignment/>
    </xf>
    <xf numFmtId="169" fontId="0" fillId="0" borderId="1" xfId="0" applyNumberFormat="1" applyBorder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Border="1" applyAlignment="1">
      <alignment/>
    </xf>
    <xf numFmtId="168" fontId="0" fillId="0" borderId="2" xfId="0" applyNumberFormat="1" applyBorder="1" applyAlignment="1">
      <alignment/>
    </xf>
    <xf numFmtId="0" fontId="0" fillId="0" borderId="0" xfId="0" applyAlignment="1">
      <alignment wrapText="1"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/>
    </xf>
    <xf numFmtId="6" fontId="2" fillId="0" borderId="0" xfId="0" applyNumberFormat="1" applyFont="1" applyAlignment="1">
      <alignment/>
    </xf>
    <xf numFmtId="169" fontId="2" fillId="0" borderId="0" xfId="0" applyNumberFormat="1" applyFont="1" applyBorder="1" applyAlignment="1">
      <alignment/>
    </xf>
    <xf numFmtId="169" fontId="2" fillId="0" borderId="0" xfId="0" applyNumberFormat="1" applyFont="1" applyAlignment="1">
      <alignment/>
    </xf>
    <xf numFmtId="168" fontId="0" fillId="0" borderId="3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2" fillId="0" borderId="1" xfId="0" applyNumberFormat="1" applyFont="1" applyBorder="1" applyAlignment="1">
      <alignment/>
    </xf>
    <xf numFmtId="168" fontId="2" fillId="0" borderId="0" xfId="0" applyNumberFormat="1" applyFont="1" applyAlignment="1">
      <alignment/>
    </xf>
    <xf numFmtId="168" fontId="2" fillId="0" borderId="0" xfId="0" applyNumberFormat="1" applyFont="1" applyBorder="1" applyAlignment="1">
      <alignment/>
    </xf>
    <xf numFmtId="170" fontId="2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167" fontId="0" fillId="0" borderId="0" xfId="0" applyNumberFormat="1" applyAlignment="1">
      <alignment/>
    </xf>
    <xf numFmtId="169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167" fontId="0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49" fontId="2" fillId="0" borderId="4" xfId="0" applyNumberFormat="1" applyFont="1" applyBorder="1" applyAlignment="1">
      <alignment wrapText="1"/>
    </xf>
    <xf numFmtId="165" fontId="2" fillId="0" borderId="5" xfId="0" applyNumberFormat="1" applyFont="1" applyBorder="1" applyAlignment="1">
      <alignment/>
    </xf>
    <xf numFmtId="165" fontId="2" fillId="0" borderId="6" xfId="0" applyNumberFormat="1" applyFont="1" applyBorder="1" applyAlignment="1">
      <alignment/>
    </xf>
    <xf numFmtId="0" fontId="2" fillId="0" borderId="4" xfId="0" applyFont="1" applyBorder="1" applyAlignment="1">
      <alignment wrapText="1"/>
    </xf>
    <xf numFmtId="168" fontId="2" fillId="0" borderId="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5.7109375" style="11" customWidth="1"/>
    <col min="2" max="7" width="10.7109375" style="0" customWidth="1"/>
  </cols>
  <sheetData>
    <row r="1" spans="1:7" ht="12.75">
      <c r="A1" s="3" t="s">
        <v>34</v>
      </c>
      <c r="B1" s="2">
        <v>1994</v>
      </c>
      <c r="C1" s="2">
        <v>1995</v>
      </c>
      <c r="D1" s="2">
        <v>1996</v>
      </c>
      <c r="E1" s="2">
        <v>1997</v>
      </c>
      <c r="F1" s="2">
        <v>1998</v>
      </c>
      <c r="G1" s="2">
        <v>1999</v>
      </c>
    </row>
    <row r="2" spans="1:7" ht="12.75">
      <c r="A2" s="3"/>
      <c r="B2" s="4"/>
      <c r="C2" s="4"/>
      <c r="D2" s="4"/>
      <c r="E2" s="4"/>
      <c r="F2" s="4"/>
      <c r="G2" s="4"/>
    </row>
    <row r="3" spans="1:7" ht="12.75">
      <c r="A3" s="1" t="s">
        <v>3</v>
      </c>
      <c r="B3" s="5">
        <v>464.5</v>
      </c>
      <c r="C3" s="5">
        <v>447.9</v>
      </c>
      <c r="D3" s="5">
        <v>425.6</v>
      </c>
      <c r="E3" s="5">
        <v>591.4</v>
      </c>
      <c r="F3" s="5">
        <v>1002.2</v>
      </c>
      <c r="G3" s="5">
        <v>1002.2</v>
      </c>
    </row>
    <row r="4" spans="1:7" ht="12.75">
      <c r="A4" s="12" t="s">
        <v>42</v>
      </c>
      <c r="B4" s="24">
        <f aca="true" t="shared" si="0" ref="B4:G4">+B3/B10</f>
        <v>0.5386131725417439</v>
      </c>
      <c r="C4" s="24">
        <f t="shared" si="0"/>
        <v>0.4809406206378181</v>
      </c>
      <c r="D4" s="24">
        <f t="shared" si="0"/>
        <v>0.40544917595503477</v>
      </c>
      <c r="E4" s="24">
        <f t="shared" si="0"/>
        <v>0.44213516746411485</v>
      </c>
      <c r="F4" s="24">
        <f t="shared" si="0"/>
        <v>0.5238617949924207</v>
      </c>
      <c r="G4" s="24">
        <f t="shared" si="0"/>
        <v>0.4260510989244569</v>
      </c>
    </row>
    <row r="5" spans="1:7" ht="12.75">
      <c r="A5" s="11" t="s">
        <v>4</v>
      </c>
      <c r="B5" s="6">
        <v>378.6</v>
      </c>
      <c r="C5" s="6">
        <v>452.4</v>
      </c>
      <c r="D5" s="6">
        <v>574.6</v>
      </c>
      <c r="E5" s="6">
        <v>669.6</v>
      </c>
      <c r="F5" s="6">
        <v>824.6</v>
      </c>
      <c r="G5" s="6">
        <v>824.6</v>
      </c>
    </row>
    <row r="6" spans="1:7" ht="12.75">
      <c r="A6" s="12" t="s">
        <v>42</v>
      </c>
      <c r="B6" s="24">
        <f aca="true" t="shared" si="1" ref="B6:G6">+B5/B10</f>
        <v>0.4390074211502783</v>
      </c>
      <c r="C6" s="24">
        <f t="shared" si="1"/>
        <v>0.48577257596907547</v>
      </c>
      <c r="D6" s="24">
        <f t="shared" si="1"/>
        <v>0.5473944936648566</v>
      </c>
      <c r="E6" s="24">
        <f t="shared" si="1"/>
        <v>0.5005980861244019</v>
      </c>
      <c r="F6" s="24">
        <f t="shared" si="1"/>
        <v>0.43102817416758143</v>
      </c>
      <c r="G6" s="24">
        <f t="shared" si="1"/>
        <v>0.3505505250180674</v>
      </c>
    </row>
    <row r="7" spans="1:7" ht="12.75">
      <c r="A7" s="11" t="s">
        <v>5</v>
      </c>
      <c r="B7" s="9">
        <v>19.3</v>
      </c>
      <c r="C7" s="9">
        <v>31</v>
      </c>
      <c r="D7" s="9">
        <v>49.5</v>
      </c>
      <c r="E7" s="9">
        <v>67.2</v>
      </c>
      <c r="F7" s="9">
        <v>70.2</v>
      </c>
      <c r="G7" s="9">
        <v>70.2</v>
      </c>
    </row>
    <row r="8" spans="1:7" ht="12.75">
      <c r="A8" s="12" t="s">
        <v>42</v>
      </c>
      <c r="B8" s="25">
        <f aca="true" t="shared" si="2" ref="B8:G8">+B7/B10</f>
        <v>0.022379406307977735</v>
      </c>
      <c r="C8" s="25">
        <f t="shared" si="2"/>
        <v>0.03328680339310641</v>
      </c>
      <c r="D8" s="25">
        <f t="shared" si="2"/>
        <v>0.0471563303801086</v>
      </c>
      <c r="E8" s="25">
        <f t="shared" si="2"/>
        <v>0.05023923444976077</v>
      </c>
      <c r="F8" s="25">
        <f t="shared" si="2"/>
        <v>0.03669437039360201</v>
      </c>
      <c r="G8" s="25">
        <f t="shared" si="2"/>
        <v>0.029843132253539087</v>
      </c>
    </row>
    <row r="9" spans="2:7" ht="12.75">
      <c r="B9" s="9"/>
      <c r="C9" s="9"/>
      <c r="D9" s="9"/>
      <c r="E9" s="9"/>
      <c r="F9" s="9"/>
      <c r="G9" s="9"/>
    </row>
    <row r="10" spans="1:7" ht="12.75">
      <c r="A10" s="11" t="s">
        <v>45</v>
      </c>
      <c r="B10" s="8">
        <f>+B7+B5+B3</f>
        <v>862.4000000000001</v>
      </c>
      <c r="C10" s="8">
        <f>+C7+C5+C3</f>
        <v>931.3</v>
      </c>
      <c r="D10" s="8">
        <f>+D7+D5+D3</f>
        <v>1049.7</v>
      </c>
      <c r="E10" s="8">
        <v>1337.6</v>
      </c>
      <c r="F10" s="8">
        <v>1913.1</v>
      </c>
      <c r="G10" s="8">
        <v>2352.3</v>
      </c>
    </row>
    <row r="11" spans="1:7" ht="12.75">
      <c r="A11" s="21" t="s">
        <v>68</v>
      </c>
      <c r="B11" s="26"/>
      <c r="C11" s="23">
        <f>+(C10-B10)/B10</f>
        <v>0.07989332096474937</v>
      </c>
      <c r="D11" s="23">
        <f>+(D10-C10)/C10</f>
        <v>0.12713411360463878</v>
      </c>
      <c r="E11" s="23">
        <f>+(E10-D10)/D10</f>
        <v>0.2742688387158234</v>
      </c>
      <c r="F11" s="23">
        <f>+(F10-E10)/E10</f>
        <v>0.4302482057416268</v>
      </c>
      <c r="G11" s="23">
        <f>+(G10-F10)/F10</f>
        <v>0.2295750352830486</v>
      </c>
    </row>
    <row r="12" spans="1:7" ht="12.75">
      <c r="A12" s="21" t="s">
        <v>60</v>
      </c>
      <c r="B12" s="14">
        <v>162300</v>
      </c>
      <c r="C12" s="14">
        <f>+(C10/C42)*1000000</f>
        <v>184306.3526617851</v>
      </c>
      <c r="D12" s="14">
        <f>+(D10/D42)*1000000</f>
        <v>206796.69030732862</v>
      </c>
      <c r="E12" s="14">
        <f>+(E10/E42)*1000000</f>
        <v>222303.4734917733</v>
      </c>
      <c r="F12" s="14">
        <f>+(F10/F42)*1000000</f>
        <v>254842.14732915943</v>
      </c>
      <c r="G12" s="14">
        <f>+(G10/G42)*1000000</f>
        <v>281375.59808612446</v>
      </c>
    </row>
    <row r="13" spans="1:7" ht="12.75">
      <c r="A13" s="1" t="s">
        <v>6</v>
      </c>
      <c r="B13" s="7">
        <v>270.9</v>
      </c>
      <c r="C13" s="7">
        <v>283.4</v>
      </c>
      <c r="D13" s="7">
        <v>315.9</v>
      </c>
      <c r="E13" s="7">
        <v>326.8</v>
      </c>
      <c r="F13" s="7">
        <v>429.2</v>
      </c>
      <c r="G13" s="7">
        <v>578.1</v>
      </c>
    </row>
    <row r="14" spans="1:7" ht="12.75">
      <c r="A14" s="1"/>
      <c r="B14" s="9"/>
      <c r="C14" s="9"/>
      <c r="D14" s="9"/>
      <c r="E14" s="9"/>
      <c r="F14" s="9"/>
      <c r="G14" s="9"/>
    </row>
    <row r="15" spans="1:7" ht="12.75">
      <c r="A15" s="1" t="s">
        <v>7</v>
      </c>
      <c r="B15" s="8">
        <f aca="true" t="shared" si="3" ref="B15:G15">+B10-B13</f>
        <v>591.5000000000001</v>
      </c>
      <c r="C15" s="8">
        <f t="shared" si="3"/>
        <v>647.9</v>
      </c>
      <c r="D15" s="8">
        <f t="shared" si="3"/>
        <v>733.8000000000001</v>
      </c>
      <c r="E15" s="8">
        <f t="shared" si="3"/>
        <v>1010.8</v>
      </c>
      <c r="F15" s="8">
        <f t="shared" si="3"/>
        <v>1483.8999999999999</v>
      </c>
      <c r="G15" s="8">
        <f t="shared" si="3"/>
        <v>1774.2000000000003</v>
      </c>
    </row>
    <row r="16" spans="1:7" ht="12.75">
      <c r="A16" s="1"/>
      <c r="B16" s="8"/>
      <c r="C16" s="8"/>
      <c r="D16" s="8"/>
      <c r="E16" s="8"/>
      <c r="F16" s="8"/>
      <c r="G16" s="8"/>
    </row>
    <row r="17" spans="1:7" ht="12.75">
      <c r="A17" s="1" t="s">
        <v>8</v>
      </c>
      <c r="B17" s="6">
        <v>130.9</v>
      </c>
      <c r="C17" s="6">
        <v>142.8</v>
      </c>
      <c r="D17" s="6">
        <v>164.6</v>
      </c>
      <c r="E17" s="6">
        <v>219.1</v>
      </c>
      <c r="F17" s="6">
        <v>287.5</v>
      </c>
      <c r="G17" s="6">
        <v>323</v>
      </c>
    </row>
    <row r="18" spans="1:7" ht="12.75">
      <c r="A18" s="12" t="s">
        <v>43</v>
      </c>
      <c r="B18" s="23">
        <f aca="true" t="shared" si="4" ref="B18:G18">+B17/B10</f>
        <v>0.15178571428571427</v>
      </c>
      <c r="C18" s="23">
        <f t="shared" si="4"/>
        <v>0.1533340491785676</v>
      </c>
      <c r="D18" s="23">
        <f t="shared" si="4"/>
        <v>0.15680670667809848</v>
      </c>
      <c r="E18" s="23">
        <f t="shared" si="4"/>
        <v>0.16380083732057418</v>
      </c>
      <c r="F18" s="23">
        <f t="shared" si="4"/>
        <v>0.15027965082849826</v>
      </c>
      <c r="G18" s="23">
        <f t="shared" si="4"/>
        <v>0.1373124176338052</v>
      </c>
    </row>
    <row r="19" spans="1:7" ht="12.75">
      <c r="A19" s="1" t="s">
        <v>9</v>
      </c>
      <c r="B19" s="6">
        <v>268.9</v>
      </c>
      <c r="C19" s="6">
        <v>292.8</v>
      </c>
      <c r="D19" s="6">
        <v>328.4</v>
      </c>
      <c r="E19" s="6">
        <v>458.3</v>
      </c>
      <c r="F19" s="6">
        <v>580.3</v>
      </c>
      <c r="G19" s="6">
        <v>702.4</v>
      </c>
    </row>
    <row r="20" spans="1:8" ht="12.75">
      <c r="A20" s="1" t="s">
        <v>10</v>
      </c>
      <c r="B20" s="7">
        <v>35.8</v>
      </c>
      <c r="C20" s="7">
        <v>283.4</v>
      </c>
      <c r="D20" s="7">
        <v>315.9</v>
      </c>
      <c r="E20" s="7">
        <v>406.8</v>
      </c>
      <c r="F20" s="7">
        <v>548.6</v>
      </c>
      <c r="G20" s="7">
        <v>669.2</v>
      </c>
      <c r="H20" s="6"/>
    </row>
    <row r="21" spans="1:7" ht="12.75">
      <c r="A21" s="12" t="s">
        <v>38</v>
      </c>
      <c r="B21" s="15">
        <f aca="true" t="shared" si="5" ref="B21:G21">+B20+B19+B17</f>
        <v>435.6</v>
      </c>
      <c r="C21" s="15">
        <f t="shared" si="5"/>
        <v>719</v>
      </c>
      <c r="D21" s="15">
        <f t="shared" si="5"/>
        <v>808.9</v>
      </c>
      <c r="E21" s="15">
        <f t="shared" si="5"/>
        <v>1084.2</v>
      </c>
      <c r="F21" s="15">
        <f t="shared" si="5"/>
        <v>1416.4</v>
      </c>
      <c r="G21" s="15">
        <f t="shared" si="5"/>
        <v>1694.6</v>
      </c>
    </row>
    <row r="22" spans="1:7" ht="12.75">
      <c r="A22" s="39" t="s">
        <v>39</v>
      </c>
      <c r="B22" s="40">
        <f aca="true" t="shared" si="6" ref="B22:G22">+B21/B10</f>
        <v>0.5051020408163265</v>
      </c>
      <c r="C22" s="40">
        <f t="shared" si="6"/>
        <v>0.7720390851497907</v>
      </c>
      <c r="D22" s="40">
        <f t="shared" si="6"/>
        <v>0.7706011241307039</v>
      </c>
      <c r="E22" s="40">
        <f t="shared" si="6"/>
        <v>0.8105562200956938</v>
      </c>
      <c r="F22" s="40">
        <f t="shared" si="6"/>
        <v>0.740369034551252</v>
      </c>
      <c r="G22" s="41">
        <f t="shared" si="6"/>
        <v>0.7204013093567996</v>
      </c>
    </row>
    <row r="23" spans="1:7" ht="12.75">
      <c r="A23" s="12" t="s">
        <v>46</v>
      </c>
      <c r="B23" s="27">
        <f aca="true" t="shared" si="7" ref="B23:G23">+B10-B21</f>
        <v>426.80000000000007</v>
      </c>
      <c r="C23" s="27">
        <f t="shared" si="7"/>
        <v>212.29999999999995</v>
      </c>
      <c r="D23" s="27">
        <f t="shared" si="7"/>
        <v>240.80000000000007</v>
      </c>
      <c r="E23" s="27">
        <f t="shared" si="7"/>
        <v>253.39999999999986</v>
      </c>
      <c r="F23" s="27">
        <f t="shared" si="7"/>
        <v>496.6999999999998</v>
      </c>
      <c r="G23" s="27">
        <f t="shared" si="7"/>
        <v>657.7000000000003</v>
      </c>
    </row>
    <row r="24" spans="1:7" ht="12.75">
      <c r="A24" s="1"/>
      <c r="B24" s="6"/>
      <c r="C24" s="6"/>
      <c r="D24" s="6"/>
      <c r="E24" s="6"/>
      <c r="F24" s="6"/>
      <c r="G24" s="6"/>
    </row>
    <row r="25" spans="1:7" ht="12.75">
      <c r="A25" s="1" t="s">
        <v>11</v>
      </c>
      <c r="B25" s="7">
        <f>+B15-B17-B19-B20</f>
        <v>155.90000000000015</v>
      </c>
      <c r="C25" s="7">
        <v>161.5</v>
      </c>
      <c r="D25" s="7">
        <v>136</v>
      </c>
      <c r="E25" s="7">
        <v>226.4</v>
      </c>
      <c r="F25" s="7">
        <v>105</v>
      </c>
      <c r="G25" s="7">
        <v>528</v>
      </c>
    </row>
    <row r="26" spans="1:7" ht="12.75">
      <c r="A26" s="12" t="s">
        <v>47</v>
      </c>
      <c r="B26" s="15"/>
      <c r="C26" s="15">
        <v>68.7</v>
      </c>
      <c r="D26" s="15">
        <v>83.7</v>
      </c>
      <c r="E26" s="15">
        <v>98.8</v>
      </c>
      <c r="F26" s="15">
        <v>129.8</v>
      </c>
      <c r="G26" s="15">
        <v>183.5</v>
      </c>
    </row>
    <row r="27" spans="1:7" ht="12.75">
      <c r="A27" s="39" t="s">
        <v>30</v>
      </c>
      <c r="B27" s="40">
        <v>0.409</v>
      </c>
      <c r="C27" s="40">
        <v>0.405</v>
      </c>
      <c r="D27" s="40">
        <v>0.384</v>
      </c>
      <c r="E27" s="40">
        <v>0.406</v>
      </c>
      <c r="F27" s="40">
        <v>0.368</v>
      </c>
      <c r="G27" s="41">
        <v>0.354</v>
      </c>
    </row>
    <row r="28" spans="1:7" ht="12.75">
      <c r="A28" s="1"/>
      <c r="B28" s="6"/>
      <c r="C28" s="6"/>
      <c r="D28" s="6"/>
      <c r="E28" s="6"/>
      <c r="F28" s="6"/>
      <c r="G28" s="6"/>
    </row>
    <row r="29" spans="1:7" ht="12.75">
      <c r="A29" s="1" t="s">
        <v>0</v>
      </c>
      <c r="B29" s="6">
        <v>92.1</v>
      </c>
      <c r="C29" s="6">
        <f>+C25-C26</f>
        <v>92.8</v>
      </c>
      <c r="D29" s="6">
        <f>+D25-D26</f>
        <v>52.3</v>
      </c>
      <c r="E29" s="6">
        <v>122.9</v>
      </c>
      <c r="F29" s="6">
        <f>+F25-F26</f>
        <v>-24.80000000000001</v>
      </c>
      <c r="G29" s="6">
        <v>341.2</v>
      </c>
    </row>
    <row r="30" spans="1:7" ht="12.75">
      <c r="A30" s="39" t="s">
        <v>41</v>
      </c>
      <c r="B30" s="40">
        <f aca="true" t="shared" si="8" ref="B30:G30">+B29/B10</f>
        <v>0.10679499072356213</v>
      </c>
      <c r="C30" s="40">
        <f t="shared" si="8"/>
        <v>0.09964565660904112</v>
      </c>
      <c r="D30" s="40">
        <f t="shared" si="8"/>
        <v>0.049823759169286455</v>
      </c>
      <c r="E30" s="40">
        <f t="shared" si="8"/>
        <v>0.09188098086124404</v>
      </c>
      <c r="F30" s="40">
        <f t="shared" si="8"/>
        <v>-0.012963253358423507</v>
      </c>
      <c r="G30" s="41">
        <f t="shared" si="8"/>
        <v>0.14504952599583384</v>
      </c>
    </row>
    <row r="31" spans="1:7" ht="12.75">
      <c r="A31" s="1" t="s">
        <v>12</v>
      </c>
      <c r="B31" s="7">
        <v>-15.9</v>
      </c>
      <c r="C31" s="7"/>
      <c r="D31" s="7"/>
      <c r="E31" s="7"/>
      <c r="F31" s="7"/>
      <c r="G31" s="7"/>
    </row>
    <row r="32" spans="1:7" ht="12.75">
      <c r="A32" s="1"/>
      <c r="B32" s="6">
        <f aca="true" t="shared" si="9" ref="B32:G32">+B29+B31</f>
        <v>76.19999999999999</v>
      </c>
      <c r="C32" s="6">
        <f t="shared" si="9"/>
        <v>92.8</v>
      </c>
      <c r="D32" s="6">
        <f t="shared" si="9"/>
        <v>52.3</v>
      </c>
      <c r="E32" s="6">
        <f t="shared" si="9"/>
        <v>122.9</v>
      </c>
      <c r="F32" s="6">
        <f t="shared" si="9"/>
        <v>-24.80000000000001</v>
      </c>
      <c r="G32" s="6">
        <f t="shared" si="9"/>
        <v>341.2</v>
      </c>
    </row>
    <row r="33" ht="12.75">
      <c r="E33" s="13"/>
    </row>
    <row r="34" spans="1:7" ht="12.75">
      <c r="A34" s="21" t="s">
        <v>29</v>
      </c>
      <c r="B34" s="38">
        <v>51.8</v>
      </c>
      <c r="C34" s="38">
        <v>64.9</v>
      </c>
      <c r="D34" s="38">
        <v>63.6</v>
      </c>
      <c r="E34" s="38">
        <v>76.8</v>
      </c>
      <c r="F34" s="38">
        <v>116</v>
      </c>
      <c r="G34" s="38">
        <v>116</v>
      </c>
    </row>
    <row r="35" spans="1:7" ht="12.75">
      <c r="A35" s="21" t="s">
        <v>67</v>
      </c>
      <c r="B35" s="13"/>
      <c r="C35" s="13"/>
      <c r="D35" s="13"/>
      <c r="E35" s="13"/>
      <c r="F35" s="13"/>
      <c r="G35" s="13"/>
    </row>
    <row r="36" spans="1:7" ht="12.75">
      <c r="A36" s="42" t="s">
        <v>71</v>
      </c>
      <c r="B36" s="43">
        <f>+B32-('Balance Sheet'!B20-'Balance Sheet'!B23-'Balance Sheet'!B24-'Balance Sheet'!B25)*0.135</f>
        <v>-27.72120000000001</v>
      </c>
      <c r="C36" s="43">
        <f>+C32-('Balance Sheet'!C20-'Balance Sheet'!C23-'Balance Sheet'!C24-'Balance Sheet'!C25)*0.135</f>
        <v>-14.723223736968706</v>
      </c>
      <c r="D36" s="43">
        <f>+D32-('Balance Sheet'!D20-'Balance Sheet'!D23-'Balance Sheet'!D24-'Balance Sheet'!D25)*0.135</f>
        <v>-45.549497081712076</v>
      </c>
      <c r="E36" s="43">
        <f>+E32-('Balance Sheet'!E20-'Balance Sheet'!E23-'Balance Sheet'!E24-'Balance Sheet'!E25)*0.135</f>
        <v>29.105665562913913</v>
      </c>
      <c r="F36" s="43">
        <f>+F32-('Balance Sheet'!F20-'Balance Sheet'!F23-'Balance Sheet'!F24-'Balance Sheet'!F25)*0.135</f>
        <v>-164.32872542460117</v>
      </c>
      <c r="G36" s="43">
        <f>+G32-('Balance Sheet'!G20-'Balance Sheet'!G23-'Balance Sheet'!G24-'Balance Sheet'!G25)*0.135</f>
        <v>135.81205129789856</v>
      </c>
    </row>
    <row r="37" spans="1:7" ht="12.75">
      <c r="A37" s="21"/>
      <c r="B37" s="26"/>
      <c r="C37" s="26"/>
      <c r="D37" s="26"/>
      <c r="E37" s="26"/>
      <c r="F37" s="26"/>
      <c r="G37" s="26"/>
    </row>
    <row r="38" spans="1:7" ht="12.75">
      <c r="A38" s="21" t="s">
        <v>66</v>
      </c>
      <c r="B38" s="13"/>
      <c r="C38" s="13">
        <v>291.5</v>
      </c>
      <c r="D38" s="13">
        <v>293.46</v>
      </c>
      <c r="E38" s="13">
        <v>299.18</v>
      </c>
      <c r="F38" s="13">
        <v>299.64</v>
      </c>
      <c r="G38" s="13">
        <v>300.51</v>
      </c>
    </row>
    <row r="39" spans="1:7" ht="12.75">
      <c r="A39" s="21" t="s">
        <v>48</v>
      </c>
      <c r="B39" s="28"/>
      <c r="C39" s="28">
        <f>+C32/C38</f>
        <v>0.3183533447684391</v>
      </c>
      <c r="D39" s="28">
        <f>+D32/D38</f>
        <v>0.17821849655830438</v>
      </c>
      <c r="E39" s="28">
        <f>+E32/E38</f>
        <v>0.41078949127615483</v>
      </c>
      <c r="F39" s="28">
        <f>+F32/F38</f>
        <v>-0.08276598584968634</v>
      </c>
      <c r="G39" s="28">
        <f>+G32/G38</f>
        <v>1.1354031479817643</v>
      </c>
    </row>
    <row r="40" spans="1:7" ht="12.75">
      <c r="A40" s="21" t="s">
        <v>49</v>
      </c>
      <c r="B40" s="29"/>
      <c r="C40" s="29">
        <v>0.012</v>
      </c>
      <c r="D40" s="29">
        <v>0.025</v>
      </c>
      <c r="E40" s="29">
        <v>0.025</v>
      </c>
      <c r="F40" s="29">
        <v>0.025</v>
      </c>
      <c r="G40" s="29">
        <v>0</v>
      </c>
    </row>
    <row r="41" spans="1:7" ht="12.75">
      <c r="A41" s="21" t="s">
        <v>50</v>
      </c>
      <c r="B41" s="13"/>
      <c r="C41" s="13"/>
      <c r="D41" s="13">
        <v>7.9</v>
      </c>
      <c r="E41" s="13">
        <v>20.7</v>
      </c>
      <c r="F41" s="13">
        <v>55.6</v>
      </c>
      <c r="G41" s="13">
        <v>75.9</v>
      </c>
    </row>
    <row r="42" spans="1:7" ht="12.75">
      <c r="A42" s="21" t="s">
        <v>59</v>
      </c>
      <c r="B42" s="34"/>
      <c r="C42" s="34">
        <v>5053</v>
      </c>
      <c r="D42" s="34">
        <v>5076</v>
      </c>
      <c r="E42" s="34">
        <v>6017</v>
      </c>
      <c r="F42" s="34">
        <v>7507</v>
      </c>
      <c r="G42" s="34">
        <v>8360</v>
      </c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selection activeCell="A1" sqref="A1"/>
    </sheetView>
  </sheetViews>
  <sheetFormatPr defaultColWidth="9.140625" defaultRowHeight="12.75"/>
  <cols>
    <col min="1" max="1" width="25.7109375" style="11" customWidth="1"/>
    <col min="2" max="7" width="10.7109375" style="0" customWidth="1"/>
  </cols>
  <sheetData>
    <row r="1" spans="1:7" ht="12.75">
      <c r="A1" s="19" t="s">
        <v>33</v>
      </c>
      <c r="B1" s="2">
        <v>1994</v>
      </c>
      <c r="C1" s="2">
        <v>1995</v>
      </c>
      <c r="D1" s="2">
        <v>1996</v>
      </c>
      <c r="E1" s="2">
        <v>1997</v>
      </c>
      <c r="F1" s="2">
        <v>1998</v>
      </c>
      <c r="G1" s="2">
        <v>1999</v>
      </c>
    </row>
    <row r="2" ht="12.75">
      <c r="A2" s="20" t="s">
        <v>1</v>
      </c>
    </row>
    <row r="3" spans="1:7" ht="12.75">
      <c r="A3" s="11" t="s">
        <v>13</v>
      </c>
      <c r="B3" s="5">
        <v>113</v>
      </c>
      <c r="C3" s="5">
        <v>5.6</v>
      </c>
      <c r="D3" s="5">
        <v>4.1</v>
      </c>
      <c r="E3" s="5">
        <v>17.7</v>
      </c>
      <c r="F3" s="5">
        <v>17.3</v>
      </c>
      <c r="G3" s="5">
        <v>27.8</v>
      </c>
    </row>
    <row r="4" spans="1:7" ht="12.75">
      <c r="A4" s="11" t="s">
        <v>14</v>
      </c>
      <c r="B4" s="6">
        <v>155.7</v>
      </c>
      <c r="C4" s="6">
        <v>181.6</v>
      </c>
      <c r="D4" s="6">
        <v>212.9</v>
      </c>
      <c r="E4" s="6">
        <v>371.7</v>
      </c>
      <c r="F4" s="6">
        <v>438.3</v>
      </c>
      <c r="G4" s="6">
        <v>476.2</v>
      </c>
    </row>
    <row r="5" spans="1:7" ht="12.75">
      <c r="A5" s="11" t="s">
        <v>51</v>
      </c>
      <c r="B5" s="6"/>
      <c r="C5" s="6">
        <v>18.5</v>
      </c>
      <c r="D5" s="6">
        <v>17.8</v>
      </c>
      <c r="E5" s="6">
        <v>10.9</v>
      </c>
      <c r="F5" s="6">
        <v>9</v>
      </c>
      <c r="G5" s="6">
        <v>16.5</v>
      </c>
    </row>
    <row r="6" spans="1:7" ht="12.75">
      <c r="A6" s="11" t="s">
        <v>15</v>
      </c>
      <c r="B6" s="6">
        <v>120</v>
      </c>
      <c r="C6" s="6">
        <v>124.7</v>
      </c>
      <c r="D6" s="6">
        <v>102.8</v>
      </c>
      <c r="E6" s="6">
        <v>120.8</v>
      </c>
      <c r="F6" s="6">
        <v>194.3</v>
      </c>
      <c r="G6" s="6">
        <v>242.7</v>
      </c>
    </row>
    <row r="7" spans="1:7" ht="12.75">
      <c r="A7" s="21" t="s">
        <v>63</v>
      </c>
      <c r="B7" s="16">
        <f>+'Income Statement'!B10/'Balance Sheet'!B6</f>
        <v>7.186666666666667</v>
      </c>
      <c r="C7" s="16">
        <f>+'Income Statement'!C10/'Balance Sheet'!C6</f>
        <v>7.4683239775461105</v>
      </c>
      <c r="D7" s="16">
        <f>+'Income Statement'!D10/'Balance Sheet'!D6</f>
        <v>10.211089494163424</v>
      </c>
      <c r="E7" s="16">
        <f>+'Income Statement'!E10/'Balance Sheet'!E6</f>
        <v>11.072847682119205</v>
      </c>
      <c r="F7" s="16">
        <f>+'Income Statement'!F10/'Balance Sheet'!F6</f>
        <v>9.846114256304682</v>
      </c>
      <c r="G7" s="16">
        <f>+'Income Statement'!G10/'Balance Sheet'!G6</f>
        <v>9.692212608158222</v>
      </c>
    </row>
    <row r="8" spans="1:7" ht="12.75">
      <c r="A8" s="11" t="s">
        <v>52</v>
      </c>
      <c r="B8" s="6"/>
      <c r="C8" s="6">
        <v>15.2</v>
      </c>
      <c r="D8" s="6">
        <v>22.9</v>
      </c>
      <c r="E8" s="6">
        <v>25</v>
      </c>
      <c r="F8" s="6">
        <v>27.9</v>
      </c>
      <c r="G8" s="6">
        <v>32.7</v>
      </c>
    </row>
    <row r="9" spans="1:7" ht="12.75">
      <c r="A9" s="11" t="s">
        <v>22</v>
      </c>
      <c r="B9" s="9">
        <v>69.1</v>
      </c>
      <c r="C9" s="9">
        <v>46.3</v>
      </c>
      <c r="D9" s="9">
        <v>62.1</v>
      </c>
      <c r="E9">
        <v>65.7</v>
      </c>
      <c r="F9" s="9">
        <v>83.3</v>
      </c>
      <c r="G9" s="9">
        <v>120.2</v>
      </c>
    </row>
    <row r="10" spans="1:7" ht="12.75">
      <c r="A10" s="11" t="s">
        <v>35</v>
      </c>
      <c r="B10" s="9"/>
      <c r="C10" s="9">
        <v>7.9</v>
      </c>
      <c r="D10" s="9">
        <v>15.3</v>
      </c>
      <c r="E10">
        <v>13.3</v>
      </c>
      <c r="F10" s="9">
        <v>27.5</v>
      </c>
      <c r="G10" s="9">
        <v>0</v>
      </c>
    </row>
    <row r="11" spans="1:7" ht="12.75">
      <c r="A11" s="21" t="s">
        <v>31</v>
      </c>
      <c r="B11" s="15">
        <f aca="true" t="shared" si="0" ref="B11:G11">SUM(B3:B10)</f>
        <v>464.9866666666667</v>
      </c>
      <c r="C11" s="15">
        <f t="shared" si="0"/>
        <v>407.26832397754606</v>
      </c>
      <c r="D11" s="15">
        <f t="shared" si="0"/>
        <v>448.1110894941635</v>
      </c>
      <c r="E11" s="15">
        <f t="shared" si="0"/>
        <v>636.1728476821191</v>
      </c>
      <c r="F11" s="15">
        <f t="shared" si="0"/>
        <v>807.4461142563047</v>
      </c>
      <c r="G11" s="15">
        <f t="shared" si="0"/>
        <v>925.7922126081584</v>
      </c>
    </row>
    <row r="12" spans="1:7" ht="12.75">
      <c r="A12" s="21"/>
      <c r="B12" s="15"/>
      <c r="C12" s="15"/>
      <c r="D12" s="15"/>
      <c r="E12" s="15"/>
      <c r="F12" s="15"/>
      <c r="G12" s="15"/>
    </row>
    <row r="13" ht="12.75">
      <c r="A13" s="20" t="s">
        <v>16</v>
      </c>
    </row>
    <row r="14" spans="1:7" ht="12.75">
      <c r="A14" s="11" t="s">
        <v>53</v>
      </c>
      <c r="B14" s="6">
        <v>294.8</v>
      </c>
      <c r="C14" s="6">
        <v>317.2</v>
      </c>
      <c r="D14" s="6">
        <v>322.9</v>
      </c>
      <c r="E14" s="6">
        <v>326.1</v>
      </c>
      <c r="F14" s="6">
        <v>392.6</v>
      </c>
      <c r="G14" s="6">
        <v>514.5</v>
      </c>
    </row>
    <row r="15" spans="1:7" ht="12.75">
      <c r="A15" s="11" t="s">
        <v>17</v>
      </c>
      <c r="B15" s="6">
        <v>268.7</v>
      </c>
      <c r="C15" s="6">
        <v>296.6</v>
      </c>
      <c r="D15" s="6">
        <v>206.4</v>
      </c>
      <c r="E15" s="6">
        <v>182</v>
      </c>
      <c r="F15" s="6">
        <v>202.6</v>
      </c>
      <c r="G15" s="6">
        <v>467.7</v>
      </c>
    </row>
    <row r="16" spans="1:7" ht="12.75">
      <c r="A16" s="11" t="s">
        <v>18</v>
      </c>
      <c r="B16" s="6">
        <v>34.8</v>
      </c>
      <c r="C16" s="6"/>
      <c r="D16" s="6"/>
      <c r="E16" s="6">
        <v>6.5</v>
      </c>
      <c r="F16" s="6">
        <v>44.3</v>
      </c>
      <c r="G16" s="6">
        <v>199.7</v>
      </c>
    </row>
    <row r="17" spans="1:7" ht="12.75">
      <c r="A17" s="11" t="s">
        <v>54</v>
      </c>
      <c r="B17" s="6"/>
      <c r="C17" s="6">
        <v>19.9</v>
      </c>
      <c r="D17" s="6">
        <v>41.3</v>
      </c>
      <c r="E17" s="6">
        <v>46.2</v>
      </c>
      <c r="F17" s="6">
        <v>73.6</v>
      </c>
      <c r="G17" s="6">
        <v>46.8</v>
      </c>
    </row>
    <row r="18" spans="1:7" ht="12.75">
      <c r="A18" s="11" t="s">
        <v>55</v>
      </c>
      <c r="B18" s="6">
        <v>47.5</v>
      </c>
      <c r="C18" s="6">
        <v>35.6</v>
      </c>
      <c r="D18" s="6">
        <v>16.4</v>
      </c>
      <c r="E18" s="6">
        <v>39.1</v>
      </c>
      <c r="F18" s="6">
        <v>108.6</v>
      </c>
      <c r="G18" s="6">
        <v>105.4</v>
      </c>
    </row>
    <row r="20" spans="1:7" ht="13.5" thickBot="1">
      <c r="A20" s="19" t="s">
        <v>19</v>
      </c>
      <c r="B20" s="10">
        <f aca="true" t="shared" si="1" ref="B20:G20">+SUM(B14:B18)+B11</f>
        <v>1110.7866666666666</v>
      </c>
      <c r="C20" s="10">
        <f t="shared" si="1"/>
        <v>1076.568323977546</v>
      </c>
      <c r="D20" s="10">
        <f t="shared" si="1"/>
        <v>1035.1110894941635</v>
      </c>
      <c r="E20" s="10">
        <f t="shared" si="1"/>
        <v>1236.0728476821191</v>
      </c>
      <c r="F20" s="10">
        <f t="shared" si="1"/>
        <v>1629.1461142563048</v>
      </c>
      <c r="G20" s="10">
        <f t="shared" si="1"/>
        <v>2259.8922126081584</v>
      </c>
    </row>
    <row r="21" spans="5:7" ht="13.5" thickTop="1">
      <c r="E21" s="17"/>
      <c r="F21" s="17"/>
      <c r="G21" s="17"/>
    </row>
    <row r="22" spans="1:7" ht="12.75">
      <c r="A22" s="20" t="s">
        <v>2</v>
      </c>
      <c r="E22" s="18"/>
      <c r="F22" s="18"/>
      <c r="G22" s="18"/>
    </row>
    <row r="23" spans="1:7" ht="12.75">
      <c r="A23" s="11" t="s">
        <v>20</v>
      </c>
      <c r="B23" s="6">
        <v>36.7</v>
      </c>
      <c r="C23" s="6">
        <v>45.9</v>
      </c>
      <c r="D23" s="6">
        <v>22.6</v>
      </c>
      <c r="E23" s="6">
        <v>51.7</v>
      </c>
      <c r="F23" s="6">
        <v>67.2</v>
      </c>
      <c r="G23" s="6">
        <v>68.7</v>
      </c>
    </row>
    <row r="24" spans="1:7" ht="12.75">
      <c r="A24" s="11" t="s">
        <v>56</v>
      </c>
      <c r="B24" s="6"/>
      <c r="C24" s="6">
        <v>88</v>
      </c>
      <c r="D24" s="6">
        <v>80.2</v>
      </c>
      <c r="E24" s="6"/>
      <c r="F24" s="6"/>
      <c r="G24" s="6"/>
    </row>
    <row r="25" spans="1:7" ht="12.75">
      <c r="A25" s="11" t="s">
        <v>21</v>
      </c>
      <c r="B25" s="6">
        <f>46.3+140.5+117.5</f>
        <v>304.3</v>
      </c>
      <c r="C25" s="6">
        <f>70+76.2</f>
        <v>146.2</v>
      </c>
      <c r="D25" s="6">
        <f>130+77.5</f>
        <v>207.5</v>
      </c>
      <c r="E25" s="6">
        <f>212.2+277.4</f>
        <v>489.59999999999997</v>
      </c>
      <c r="F25" s="6">
        <f>54.5+473.9</f>
        <v>528.4</v>
      </c>
      <c r="G25" s="6">
        <f>360+309.8</f>
        <v>669.8</v>
      </c>
    </row>
    <row r="26" spans="1:7" ht="12.75">
      <c r="A26" s="21" t="s">
        <v>32</v>
      </c>
      <c r="B26" s="16">
        <v>134.1</v>
      </c>
      <c r="C26" s="16">
        <f>+C11-C23-C24-C25</f>
        <v>127.1683239775461</v>
      </c>
      <c r="D26" s="16">
        <f>+D11-D23-D24-D25</f>
        <v>137.81108949416347</v>
      </c>
      <c r="E26" s="16">
        <f>+E11-E23-E24-E25</f>
        <v>94.87284768211913</v>
      </c>
      <c r="F26" s="16">
        <f>+F11-F23-F24-F25</f>
        <v>211.84611425630465</v>
      </c>
      <c r="G26" s="16">
        <f>+G11-G23-G24-G25</f>
        <v>187.29221260815837</v>
      </c>
    </row>
    <row r="28" spans="1:7" ht="12.75">
      <c r="A28" s="11" t="s">
        <v>23</v>
      </c>
      <c r="B28" s="30">
        <v>498.2</v>
      </c>
      <c r="C28" s="30">
        <v>385</v>
      </c>
      <c r="D28" s="30">
        <v>233.5</v>
      </c>
      <c r="E28" s="30">
        <v>80</v>
      </c>
      <c r="F28" s="30">
        <v>390</v>
      </c>
      <c r="G28" s="30">
        <v>527.7</v>
      </c>
    </row>
    <row r="29" spans="1:7" ht="13.5" thickBot="1">
      <c r="A29" s="11" t="s">
        <v>36</v>
      </c>
      <c r="B29" s="31"/>
      <c r="C29" s="31">
        <v>9.5</v>
      </c>
      <c r="D29" s="32">
        <v>14.2</v>
      </c>
      <c r="E29" s="32">
        <v>21.9</v>
      </c>
      <c r="F29" s="32">
        <v>39.8</v>
      </c>
      <c r="G29" s="32">
        <v>116.7</v>
      </c>
    </row>
    <row r="30" spans="1:7" ht="13.5" thickTop="1">
      <c r="A30" s="19" t="s">
        <v>57</v>
      </c>
      <c r="B30" s="33">
        <f aca="true" t="shared" si="2" ref="B30:G30">+B29+B28+B25+B24+B23</f>
        <v>839.2</v>
      </c>
      <c r="C30" s="33">
        <f t="shared" si="2"/>
        <v>674.6</v>
      </c>
      <c r="D30" s="33">
        <f t="shared" si="2"/>
        <v>558</v>
      </c>
      <c r="E30" s="33">
        <f t="shared" si="2"/>
        <v>643.2</v>
      </c>
      <c r="F30" s="33">
        <f t="shared" si="2"/>
        <v>1025.4</v>
      </c>
      <c r="G30" s="33">
        <f t="shared" si="2"/>
        <v>1382.9</v>
      </c>
    </row>
    <row r="31" spans="1:7" ht="12.75">
      <c r="A31" s="22"/>
      <c r="B31" s="13"/>
      <c r="C31" s="13"/>
      <c r="D31" s="13"/>
      <c r="E31" s="13"/>
      <c r="F31" s="13"/>
      <c r="G31" s="13"/>
    </row>
    <row r="32" spans="1:7" ht="12.75">
      <c r="A32" s="19" t="s">
        <v>24</v>
      </c>
      <c r="B32" s="6">
        <f>SUM(B33:B38)</f>
        <v>264.4</v>
      </c>
      <c r="C32" s="6">
        <f>SUM(C33:C38)</f>
        <v>394.5</v>
      </c>
      <c r="D32" s="6">
        <v>466.9</v>
      </c>
      <c r="E32" s="6">
        <f>SUM(E33:E38)</f>
        <v>581.8000000000001</v>
      </c>
      <c r="F32" s="6">
        <f>SUM(F33:F38)</f>
        <v>593.9</v>
      </c>
      <c r="G32" s="6">
        <f>SUM(G33:G38)</f>
        <v>867.3000000000001</v>
      </c>
    </row>
    <row r="33" spans="1:7" ht="12.75">
      <c r="A33" s="11" t="s">
        <v>25</v>
      </c>
      <c r="B33" s="6">
        <v>192.5</v>
      </c>
      <c r="C33" s="6">
        <v>192.5</v>
      </c>
      <c r="D33" s="6">
        <v>192.5</v>
      </c>
      <c r="E33" s="6">
        <v>192.5</v>
      </c>
      <c r="F33" s="6">
        <v>192.5</v>
      </c>
      <c r="G33" s="6">
        <v>192.9</v>
      </c>
    </row>
    <row r="34" spans="1:7" ht="12.75">
      <c r="A34" s="11" t="s">
        <v>26</v>
      </c>
      <c r="B34" s="6">
        <v>64.5</v>
      </c>
      <c r="C34" s="6">
        <v>181.2</v>
      </c>
      <c r="D34" s="6">
        <v>206.7</v>
      </c>
      <c r="E34" s="6">
        <v>211.1</v>
      </c>
      <c r="F34" s="6">
        <v>298.9</v>
      </c>
      <c r="G34" s="6">
        <v>257.2</v>
      </c>
    </row>
    <row r="35" spans="1:7" ht="12.75">
      <c r="A35" s="11" t="s">
        <v>27</v>
      </c>
      <c r="B35" s="6">
        <v>7.4</v>
      </c>
      <c r="C35" s="6">
        <v>79.4</v>
      </c>
      <c r="D35" s="6">
        <v>124.5</v>
      </c>
      <c r="E35" s="6">
        <v>262.5</v>
      </c>
      <c r="F35" s="6">
        <v>191</v>
      </c>
      <c r="G35" s="6">
        <v>532.2</v>
      </c>
    </row>
    <row r="36" spans="1:7" ht="12.75">
      <c r="A36" s="11" t="s">
        <v>37</v>
      </c>
      <c r="B36" s="6"/>
      <c r="C36" s="6"/>
      <c r="D36" s="6">
        <v>-3.3</v>
      </c>
      <c r="E36" s="6">
        <v>-10.8</v>
      </c>
      <c r="F36" s="6">
        <v>-27</v>
      </c>
      <c r="G36" s="6">
        <v>-32.8</v>
      </c>
    </row>
    <row r="37" spans="1:7" ht="12.75">
      <c r="A37" s="11" t="s">
        <v>65</v>
      </c>
      <c r="B37" s="6"/>
      <c r="C37" s="6">
        <v>-1.3</v>
      </c>
      <c r="D37" s="6">
        <v>-2.3</v>
      </c>
      <c r="E37" s="6">
        <v>-27.7</v>
      </c>
      <c r="F37" s="6">
        <v>-20.2</v>
      </c>
      <c r="G37" s="6">
        <v>-43.7</v>
      </c>
    </row>
    <row r="38" spans="1:7" ht="12.75">
      <c r="A38" s="11" t="s">
        <v>28</v>
      </c>
      <c r="B38" s="7"/>
      <c r="C38" s="7">
        <v>-57.3</v>
      </c>
      <c r="D38" s="7">
        <v>-51.2</v>
      </c>
      <c r="E38" s="7">
        <v>-45.8</v>
      </c>
      <c r="F38" s="7">
        <v>-41.3</v>
      </c>
      <c r="G38" s="7">
        <v>-38.5</v>
      </c>
    </row>
    <row r="39" spans="1:7" ht="13.5" thickBot="1">
      <c r="A39" s="19" t="s">
        <v>58</v>
      </c>
      <c r="B39" s="10">
        <f aca="true" t="shared" si="3" ref="B39:G39">+B32+B30</f>
        <v>1103.6</v>
      </c>
      <c r="C39" s="10">
        <f t="shared" si="3"/>
        <v>1069.1</v>
      </c>
      <c r="D39" s="10">
        <f t="shared" si="3"/>
        <v>1024.9</v>
      </c>
      <c r="E39" s="10">
        <f t="shared" si="3"/>
        <v>1225</v>
      </c>
      <c r="F39" s="10">
        <f t="shared" si="3"/>
        <v>1619.3000000000002</v>
      </c>
      <c r="G39" s="10">
        <f t="shared" si="3"/>
        <v>2250.2000000000003</v>
      </c>
    </row>
    <row r="40" ht="13.5" thickTop="1"/>
    <row r="41" spans="1:7" ht="12.75">
      <c r="A41" s="42" t="s">
        <v>69</v>
      </c>
      <c r="B41" s="40">
        <f aca="true" t="shared" si="4" ref="B41:G41">+B28/+B32</f>
        <v>1.8842662632375191</v>
      </c>
      <c r="C41" s="40">
        <f t="shared" si="4"/>
        <v>0.9759188846641318</v>
      </c>
      <c r="D41" s="40">
        <f t="shared" si="4"/>
        <v>0.5001070893124866</v>
      </c>
      <c r="E41" s="40">
        <f t="shared" si="4"/>
        <v>0.13750429700928152</v>
      </c>
      <c r="F41" s="40">
        <f t="shared" si="4"/>
        <v>0.6566762081158445</v>
      </c>
      <c r="G41" s="41">
        <f t="shared" si="4"/>
        <v>0.6084399861639571</v>
      </c>
    </row>
    <row r="42" spans="1:7" ht="12.75">
      <c r="A42" s="21" t="s">
        <v>40</v>
      </c>
      <c r="B42" s="23"/>
      <c r="C42" s="23">
        <v>0.382</v>
      </c>
      <c r="D42" s="23">
        <v>0.355</v>
      </c>
      <c r="E42" s="23">
        <v>0.423</v>
      </c>
      <c r="F42" s="23">
        <v>0.618</v>
      </c>
      <c r="G42" s="23">
        <v>0.618</v>
      </c>
    </row>
    <row r="43" spans="1:7" ht="12.75">
      <c r="A43" s="21"/>
      <c r="B43" s="23"/>
      <c r="C43" s="23"/>
      <c r="D43" s="23"/>
      <c r="E43" s="23"/>
      <c r="F43" s="23"/>
      <c r="G43" s="23"/>
    </row>
    <row r="44" spans="1:7" ht="12.75">
      <c r="A44" s="21" t="s">
        <v>70</v>
      </c>
      <c r="B44" s="13"/>
      <c r="C44" s="13">
        <v>291.8</v>
      </c>
      <c r="D44" s="13">
        <v>301.58</v>
      </c>
      <c r="E44" s="13">
        <v>301.49</v>
      </c>
      <c r="F44" s="13">
        <v>306.31</v>
      </c>
      <c r="G44" s="13">
        <v>306.84</v>
      </c>
    </row>
    <row r="45" spans="1:7" ht="12.75">
      <c r="A45" s="21" t="s">
        <v>62</v>
      </c>
      <c r="B45" s="13"/>
      <c r="C45" s="13">
        <v>6.34</v>
      </c>
      <c r="D45" s="13"/>
      <c r="E45" s="13"/>
      <c r="F45" s="13"/>
      <c r="G45" s="13">
        <v>75.38</v>
      </c>
    </row>
    <row r="46" spans="1:8" ht="12.75">
      <c r="A46" s="21" t="s">
        <v>44</v>
      </c>
      <c r="B46" s="13"/>
      <c r="C46" s="37">
        <f>+C45*C44</f>
        <v>1850.012</v>
      </c>
      <c r="D46" s="13"/>
      <c r="E46" s="13"/>
      <c r="F46" s="13"/>
      <c r="G46" s="37">
        <f>+G45*G44</f>
        <v>23129.599199999997</v>
      </c>
      <c r="H46" s="36"/>
    </row>
    <row r="47" spans="1:7" ht="12.75">
      <c r="A47" s="21" t="s">
        <v>64</v>
      </c>
      <c r="B47" s="13"/>
      <c r="C47" s="38">
        <f>+C46/C39</f>
        <v>1.7304386867458612</v>
      </c>
      <c r="D47" s="13"/>
      <c r="E47" s="13"/>
      <c r="F47" s="13"/>
      <c r="G47" s="38">
        <f>+G46/G39</f>
        <v>10.278908185939025</v>
      </c>
    </row>
    <row r="48" spans="1:7" ht="12.75">
      <c r="A48" s="21" t="s">
        <v>61</v>
      </c>
      <c r="B48" s="13"/>
      <c r="C48" s="35">
        <f>+C32/C44</f>
        <v>1.3519533927347498</v>
      </c>
      <c r="D48" s="35">
        <f>+D32/D44</f>
        <v>1.5481795875058029</v>
      </c>
      <c r="E48" s="35">
        <f>+E32/E44</f>
        <v>1.929748913728482</v>
      </c>
      <c r="F48" s="35">
        <f>+F32/F44</f>
        <v>1.9388854428520126</v>
      </c>
      <c r="G48" s="35">
        <f>+G32/G44</f>
        <v>2.826554556120454</v>
      </c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Guidant 1998 Annual Report</dc:title>
  <dc:subject/>
  <dc:creator>Paul Miesing</dc:creator>
  <cp:keywords/>
  <dc:description/>
  <cp:lastModifiedBy>Paul Miesing</cp:lastModifiedBy>
  <cp:lastPrinted>2000-09-15T02:38:48Z</cp:lastPrinted>
  <dcterms:created xsi:type="dcterms:W3CDTF">1998-01-21T15:35:10Z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