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655" windowHeight="6120" activeTab="0"/>
  </bookViews>
  <sheets>
    <sheet name="AMORTIZ" sheetId="1" r:id="rId1"/>
  </sheets>
  <definedNames>
    <definedName name="A_1">'AMORTIZ'!$C$8</definedName>
    <definedName name="A_2">'AMORTIZ'!$C$10</definedName>
    <definedName name="A_3">'AMORTIZ'!$C$12</definedName>
    <definedName name="A_4">'AMORTIZ'!$C$14</definedName>
    <definedName name="_xlnm.Print_Area" localSheetId="0">'AMORTIZ'!$A$1:$L$38</definedName>
    <definedName name="Z_34169000_1441_11D3_A31A_0000C00BAFFB_.wvu.PrintArea" localSheetId="0" hidden="1">'AMORTIZ'!$A$1:$L$38</definedName>
    <definedName name="Z_3A0B2858_89BE_4EF5_8C41_17D95D282CAC_.wvu.Cols" localSheetId="0" hidden="1">'AMORTIZ'!$H:$H</definedName>
    <definedName name="Z_3A0B2858_89BE_4EF5_8C41_17D95D282CAC_.wvu.PrintArea" localSheetId="0" hidden="1">'AMORTIZ'!$A$1:$L$38</definedName>
    <definedName name="Z_49922116_EFF3_4F7D_B3B3_445F66D678F3_.wvu.PrintArea" localSheetId="0" hidden="1">'AMORTIZ'!$A$1:$L$38</definedName>
    <definedName name="Z_FD4FA980_1201_11D3_9505_E9776605E85B_.wvu.PrintArea" localSheetId="0" hidden="1">'AMORTIZ'!$A$1:$L$38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<sst xmlns="http://schemas.openxmlformats.org/spreadsheetml/2006/main" count="50" uniqueCount="49">
  <si>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This is a simple to operate program that will provide you with both the monthly </t>
  </si>
  <si>
    <t>AMORTIZATION TABLE</t>
  </si>
  <si>
    <t xml:space="preserve">payment for a loan and a three year amortization schedule.  Use the mouse or the </t>
  </si>
  <si>
    <t>Principal</t>
  </si>
  <si>
    <t>Interest</t>
  </si>
  <si>
    <t>Balance</t>
  </si>
  <si>
    <t>keyboard arrow keys to select the cells and input the data for the loan amount,</t>
  </si>
  <si>
    <t>Month 1</t>
  </si>
  <si>
    <t>term in total months, and the annual interest rate to be charged by the bank.  You</t>
  </si>
  <si>
    <t>Month 2</t>
  </si>
  <si>
    <t xml:space="preserve">will be provided with the monthly payment below and the first three years' </t>
  </si>
  <si>
    <t>Month 3</t>
  </si>
  <si>
    <t>amortization at the right.</t>
  </si>
  <si>
    <t>Month 4</t>
  </si>
  <si>
    <t>Month 5</t>
  </si>
  <si>
    <t xml:space="preserve">LOAN AMOUNT    </t>
  </si>
  <si>
    <t>Month 6</t>
  </si>
  <si>
    <t>Month 7</t>
  </si>
  <si>
    <t>TERM</t>
  </si>
  <si>
    <t>Month 8</t>
  </si>
  <si>
    <t>Month 9</t>
  </si>
  <si>
    <t>INTEREST RATE</t>
  </si>
  <si>
    <t>Month 10</t>
  </si>
  <si>
    <t>Month 11</t>
  </si>
  <si>
    <t>PAYMENT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</si>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</sst>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44" fontId="0" fillId="0" borderId="1" xfId="17" applyFont="1" applyBorder="1" applyAlignment="1">
      <alignment/>
    </xf>
    <xf numFmtId="8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8" fontId="0" fillId="0" borderId="7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8" xfId="0" applyNumberFormat="1" applyBorder="1" applyAlignment="1">
      <alignment/>
    </xf>
    <xf numFmtId="44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C8" sqref="C8"/>
    </sheetView>
  </sheetViews>
  <sheetFormatPr defaultColWidth="9.140625" defaultRowHeight="12.75"/>
  <cols>
    <col min="1" max="1" width="9.00390625" style="0" customWidth="1"/>
    <col min="3" max="3" width="13.8515625" style="0" customWidth="1"/>
    <col min="8" max="8" width="9.140625" style="0" hidden="1" customWidth="1"/>
    <col min="9" max="9" width="8.421875" style="0" customWidth="1"/>
    <col min="10" max="10" width="10.421875" style="0" customWidth="1"/>
    <col min="11" max="11" width="10.7109375" style="0" customWidth="1"/>
    <col min="12" max="12" width="15.7109375" style="0" customWidth="1"/>
  </cols>
  <sheetData>
    <row r="1" spans="1:12" ht="12.75">
      <c r="A1" s="4" t="s">
        <v>0</v>
      </c>
      <c r="B1" s="5"/>
      <c r="C1" s="5"/>
      <c r="D1" s="5"/>
      <c r="E1" s="5"/>
      <c r="F1" s="5"/>
      <c r="G1" s="5"/>
      <c r="H1" s="5"/>
      <c r="I1" s="6"/>
      <c r="J1" s="5"/>
      <c r="K1" s="6" t="s">
        <v>1</v>
      </c>
      <c r="L1" s="7"/>
    </row>
    <row r="2" spans="1:12" ht="12.75">
      <c r="A2" s="8" t="s">
        <v>2</v>
      </c>
      <c r="B2" s="9"/>
      <c r="C2" s="9"/>
      <c r="D2" s="9"/>
      <c r="E2" s="9"/>
      <c r="F2" s="9"/>
      <c r="G2" s="9"/>
      <c r="H2" s="9"/>
      <c r="I2" s="9"/>
      <c r="J2" s="14" t="s">
        <v>3</v>
      </c>
      <c r="K2" s="14" t="s">
        <v>4</v>
      </c>
      <c r="L2" s="15" t="s">
        <v>5</v>
      </c>
    </row>
    <row r="3" spans="1:12" ht="12.75">
      <c r="A3" s="8" t="s">
        <v>6</v>
      </c>
      <c r="B3" s="9"/>
      <c r="C3" s="9"/>
      <c r="D3" s="9"/>
      <c r="E3" s="9"/>
      <c r="F3" s="9"/>
      <c r="G3" s="9"/>
      <c r="H3" s="9"/>
      <c r="I3" s="9" t="s">
        <v>7</v>
      </c>
      <c r="J3" s="10">
        <f>-PPMT(A_3%/12,1,A_2,A_1)</f>
        <v>680.4863810873576</v>
      </c>
      <c r="K3" s="10">
        <f aca="true" t="shared" si="0" ref="K3:K38">A_4-J3</f>
        <v>333.33333333333337</v>
      </c>
      <c r="L3" s="16">
        <f>C8-J3</f>
        <v>49319.51361891264</v>
      </c>
    </row>
    <row r="4" spans="1:12" ht="12.75">
      <c r="A4" s="8" t="s">
        <v>8</v>
      </c>
      <c r="B4" s="9"/>
      <c r="C4" s="9"/>
      <c r="D4" s="9"/>
      <c r="E4" s="9"/>
      <c r="F4" s="9"/>
      <c r="G4" s="9"/>
      <c r="H4" s="9"/>
      <c r="I4" s="9" t="s">
        <v>9</v>
      </c>
      <c r="J4" s="10">
        <f>-PPMT(A_3%/12,2,A_2,A_1)</f>
        <v>685.0229569612733</v>
      </c>
      <c r="K4" s="10">
        <f t="shared" si="0"/>
        <v>328.7967574594177</v>
      </c>
      <c r="L4" s="16">
        <f aca="true" t="shared" si="1" ref="L4:L38">L3-J4</f>
        <v>48634.49066195137</v>
      </c>
    </row>
    <row r="5" spans="1:12" ht="12.75">
      <c r="A5" s="8" t="s">
        <v>10</v>
      </c>
      <c r="B5" s="9"/>
      <c r="C5" s="9"/>
      <c r="D5" s="9"/>
      <c r="E5" s="9"/>
      <c r="F5" s="9"/>
      <c r="G5" s="9"/>
      <c r="H5" s="9"/>
      <c r="I5" s="9" t="s">
        <v>11</v>
      </c>
      <c r="J5" s="10">
        <f>-PPMT(A_3%/12,3,A_2,A_1)</f>
        <v>689.5897766743485</v>
      </c>
      <c r="K5" s="10">
        <f t="shared" si="0"/>
        <v>324.22993774634244</v>
      </c>
      <c r="L5" s="16">
        <f t="shared" si="1"/>
        <v>47944.90088527702</v>
      </c>
    </row>
    <row r="6" spans="1:12" ht="12.75">
      <c r="A6" s="8" t="s">
        <v>12</v>
      </c>
      <c r="B6" s="9"/>
      <c r="C6" s="9"/>
      <c r="D6" s="9"/>
      <c r="E6" s="9"/>
      <c r="F6" s="9"/>
      <c r="G6" s="9"/>
      <c r="H6" s="9"/>
      <c r="I6" s="9" t="s">
        <v>13</v>
      </c>
      <c r="J6" s="10">
        <f>-PPMT(A_3%/12,4,A_2,A_1)</f>
        <v>694.1870418521773</v>
      </c>
      <c r="K6" s="10">
        <f t="shared" si="0"/>
        <v>319.6326725685136</v>
      </c>
      <c r="L6" s="16">
        <f t="shared" si="1"/>
        <v>47250.71384342484</v>
      </c>
    </row>
    <row r="7" spans="1:12" ht="13.5" thickBot="1">
      <c r="A7" s="8"/>
      <c r="B7" s="9"/>
      <c r="C7" s="9"/>
      <c r="D7" s="9"/>
      <c r="E7" s="9"/>
      <c r="F7" s="9"/>
      <c r="G7" s="9"/>
      <c r="H7" s="9"/>
      <c r="I7" s="9" t="s">
        <v>14</v>
      </c>
      <c r="J7" s="10">
        <f>-PPMT(A_3%/12,5,A_2,A_1)</f>
        <v>698.8149554645252</v>
      </c>
      <c r="K7" s="10">
        <f t="shared" si="0"/>
        <v>315.0047589561658</v>
      </c>
      <c r="L7" s="16">
        <f t="shared" si="1"/>
        <v>46551.89888796031</v>
      </c>
    </row>
    <row r="8" spans="1:12" ht="13.5" thickBot="1">
      <c r="A8" s="8" t="s">
        <v>15</v>
      </c>
      <c r="B8" s="9"/>
      <c r="C8" s="2">
        <v>50000</v>
      </c>
      <c r="D8" s="9"/>
      <c r="E8" s="9"/>
      <c r="F8" s="9"/>
      <c r="G8" s="9"/>
      <c r="H8" s="9"/>
      <c r="I8" s="9" t="s">
        <v>16</v>
      </c>
      <c r="J8" s="10">
        <f>-PPMT(A_3%/12,6,A_2,A_1)</f>
        <v>703.4737218342887</v>
      </c>
      <c r="K8" s="10">
        <f t="shared" si="0"/>
        <v>310.3459925864023</v>
      </c>
      <c r="L8" s="16">
        <f t="shared" si="1"/>
        <v>45848.42516612603</v>
      </c>
    </row>
    <row r="9" spans="1:12" ht="13.5" thickBot="1">
      <c r="A9" s="8"/>
      <c r="B9" s="9"/>
      <c r="C9" s="9"/>
      <c r="D9" s="9"/>
      <c r="E9" s="9"/>
      <c r="F9" s="9"/>
      <c r="G9" s="9"/>
      <c r="H9" s="9"/>
      <c r="I9" s="9" t="s">
        <v>17</v>
      </c>
      <c r="J9" s="10">
        <f>-PPMT(A_3%/12,7,A_2,A_1)</f>
        <v>708.1635466465173</v>
      </c>
      <c r="K9" s="10">
        <f t="shared" si="0"/>
        <v>305.6561677741737</v>
      </c>
      <c r="L9" s="16">
        <f t="shared" si="1"/>
        <v>45140.26161947951</v>
      </c>
    </row>
    <row r="10" spans="1:12" ht="13.5" thickBot="1">
      <c r="A10" s="8" t="s">
        <v>18</v>
      </c>
      <c r="B10" s="9"/>
      <c r="C10" s="1">
        <v>60</v>
      </c>
      <c r="D10" s="9"/>
      <c r="E10" s="9"/>
      <c r="F10" s="9"/>
      <c r="G10" s="9"/>
      <c r="H10" s="9"/>
      <c r="I10" s="9" t="s">
        <v>19</v>
      </c>
      <c r="J10" s="10">
        <f>-PPMT(A_3%/12,8,A_2,A_1)</f>
        <v>712.884636957494</v>
      </c>
      <c r="K10" s="10">
        <f t="shared" si="0"/>
        <v>300.935077463197</v>
      </c>
      <c r="L10" s="16">
        <f t="shared" si="1"/>
        <v>44427.376982522015</v>
      </c>
    </row>
    <row r="11" spans="1:12" ht="13.5" thickBot="1">
      <c r="A11" s="8"/>
      <c r="B11" s="9"/>
      <c r="C11" s="9"/>
      <c r="D11" s="9"/>
      <c r="E11" s="9"/>
      <c r="F11" s="9"/>
      <c r="G11" s="9"/>
      <c r="H11" s="9"/>
      <c r="I11" s="9" t="s">
        <v>20</v>
      </c>
      <c r="J11" s="10">
        <f>-PPMT(A_3%/12,9,A_2,A_1)</f>
        <v>717.6372012038771</v>
      </c>
      <c r="K11" s="10">
        <f t="shared" si="0"/>
        <v>296.18251321681385</v>
      </c>
      <c r="L11" s="16">
        <f t="shared" si="1"/>
        <v>43709.73978131814</v>
      </c>
    </row>
    <row r="12" spans="1:12" ht="13.5" thickBot="1">
      <c r="A12" s="8" t="s">
        <v>21</v>
      </c>
      <c r="B12" s="9"/>
      <c r="C12" s="1">
        <v>8</v>
      </c>
      <c r="D12" s="9"/>
      <c r="E12" s="9"/>
      <c r="F12" s="9"/>
      <c r="G12" s="9"/>
      <c r="H12" s="9"/>
      <c r="I12" s="9" t="s">
        <v>22</v>
      </c>
      <c r="J12" s="10">
        <f>-PPMT(A_3%/12,10,A_2,A_1)</f>
        <v>722.4214492119029</v>
      </c>
      <c r="K12" s="10">
        <f t="shared" si="0"/>
        <v>291.3982652087881</v>
      </c>
      <c r="L12" s="16">
        <f t="shared" si="1"/>
        <v>42987.31833210623</v>
      </c>
    </row>
    <row r="13" spans="1:12" ht="13.5" thickBot="1">
      <c r="A13" s="8"/>
      <c r="B13" s="9"/>
      <c r="C13" s="9"/>
      <c r="D13" s="9"/>
      <c r="E13" s="9"/>
      <c r="F13" s="9"/>
      <c r="G13" s="9"/>
      <c r="H13" s="9"/>
      <c r="I13" s="9" t="s">
        <v>23</v>
      </c>
      <c r="J13" s="10">
        <f>-PPMT(A_3%/12,11,A_2,A_1)</f>
        <v>727.237592206649</v>
      </c>
      <c r="K13" s="10">
        <f t="shared" si="0"/>
        <v>286.582122214042</v>
      </c>
      <c r="L13" s="16">
        <f t="shared" si="1"/>
        <v>42260.08073989958</v>
      </c>
    </row>
    <row r="14" spans="1:12" ht="13.5" thickBot="1">
      <c r="A14" s="8" t="s">
        <v>24</v>
      </c>
      <c r="B14" s="9"/>
      <c r="C14" s="3">
        <f>-PMT(C12%/12,C10,C8)</f>
        <v>1013.819714420691</v>
      </c>
      <c r="D14" s="9"/>
      <c r="E14" s="9"/>
      <c r="F14" s="9"/>
      <c r="G14" s="9"/>
      <c r="H14" s="9"/>
      <c r="I14" s="9" t="s">
        <v>25</v>
      </c>
      <c r="J14" s="10">
        <f>-PPMT(A_3%/12,12,A_2,A_1)</f>
        <v>732.0858428213598</v>
      </c>
      <c r="K14" s="10">
        <f t="shared" si="0"/>
        <v>281.7338715993311</v>
      </c>
      <c r="L14" s="16">
        <f t="shared" si="1"/>
        <v>41527.99489707822</v>
      </c>
    </row>
    <row r="15" spans="1:12" ht="12.75">
      <c r="A15" s="8"/>
      <c r="B15" s="9"/>
      <c r="C15" s="9"/>
      <c r="D15" s="9"/>
      <c r="E15" s="9"/>
      <c r="F15" s="9"/>
      <c r="G15" s="9"/>
      <c r="H15" s="9"/>
      <c r="I15" s="9" t="s">
        <v>26</v>
      </c>
      <c r="J15" s="10">
        <f>-PPMT(A_3%/12,13,A_2,A_1)</f>
        <v>736.9664151068355</v>
      </c>
      <c r="K15" s="10">
        <f t="shared" si="0"/>
        <v>276.8532993138555</v>
      </c>
      <c r="L15" s="16">
        <f t="shared" si="1"/>
        <v>40791.028481971385</v>
      </c>
    </row>
    <row r="16" spans="1:12" ht="12.75">
      <c r="A16" s="8"/>
      <c r="B16" s="9"/>
      <c r="C16" s="9"/>
      <c r="D16" s="9"/>
      <c r="E16" s="9"/>
      <c r="F16" s="9"/>
      <c r="G16" s="9"/>
      <c r="H16" s="9"/>
      <c r="I16" s="9" t="s">
        <v>27</v>
      </c>
      <c r="J16" s="10">
        <f>-PPMT(A_3%/12,14,A_2,A_1)</f>
        <v>741.8795245408812</v>
      </c>
      <c r="K16" s="10">
        <f t="shared" si="0"/>
        <v>271.94018987980974</v>
      </c>
      <c r="L16" s="16">
        <f t="shared" si="1"/>
        <v>40049.1489574305</v>
      </c>
    </row>
    <row r="17" spans="1:12" ht="12.75">
      <c r="A17" s="8"/>
      <c r="B17" s="9"/>
      <c r="C17" s="9"/>
      <c r="D17" s="9"/>
      <c r="E17" s="9"/>
      <c r="F17" s="9"/>
      <c r="G17" s="9"/>
      <c r="H17" s="9"/>
      <c r="I17" s="9" t="s">
        <v>28</v>
      </c>
      <c r="J17" s="10">
        <f>-PPMT(A_3%/12,15,A_2,A_1)</f>
        <v>746.8253880378203</v>
      </c>
      <c r="K17" s="10">
        <f t="shared" si="0"/>
        <v>266.99432638287067</v>
      </c>
      <c r="L17" s="16">
        <f t="shared" si="1"/>
        <v>39302.32356939268</v>
      </c>
    </row>
    <row r="18" spans="1:12" ht="12.75">
      <c r="A18" s="8"/>
      <c r="B18" s="9"/>
      <c r="C18" s="9"/>
      <c r="D18" s="9"/>
      <c r="E18" s="9"/>
      <c r="F18" s="9"/>
      <c r="G18" s="9"/>
      <c r="H18" s="9"/>
      <c r="I18" s="9" t="s">
        <v>29</v>
      </c>
      <c r="J18" s="10">
        <f>-PPMT(A_3%/12,16,A_2,A_1)</f>
        <v>751.8042239580724</v>
      </c>
      <c r="K18" s="10">
        <f t="shared" si="0"/>
        <v>262.0154904626186</v>
      </c>
      <c r="L18" s="16">
        <f t="shared" si="1"/>
        <v>38550.51934543461</v>
      </c>
    </row>
    <row r="19" spans="1:12" ht="12.75">
      <c r="A19" s="8"/>
      <c r="B19" s="9"/>
      <c r="C19" s="9"/>
      <c r="D19" s="9"/>
      <c r="E19" s="9"/>
      <c r="F19" s="9"/>
      <c r="G19" s="9"/>
      <c r="H19" s="9"/>
      <c r="I19" s="9" t="s">
        <v>30</v>
      </c>
      <c r="J19" s="10">
        <f>-PPMT(A_3%/12,17,A_2,A_1)</f>
        <v>756.8162521177928</v>
      </c>
      <c r="K19" s="10">
        <f t="shared" si="0"/>
        <v>257.00346230289813</v>
      </c>
      <c r="L19" s="16">
        <f t="shared" si="1"/>
        <v>37793.70309331681</v>
      </c>
    </row>
    <row r="20" spans="1:12" ht="12.75">
      <c r="A20" s="8"/>
      <c r="B20" s="9"/>
      <c r="C20" s="9"/>
      <c r="D20" s="9"/>
      <c r="E20" s="9"/>
      <c r="F20" s="9"/>
      <c r="G20" s="9"/>
      <c r="H20" s="9"/>
      <c r="I20" s="9" t="s">
        <v>31</v>
      </c>
      <c r="J20" s="10">
        <f>-PPMT(A_3%/12,18,A_2,A_1)</f>
        <v>761.8616937985781</v>
      </c>
      <c r="K20" s="10">
        <f t="shared" si="0"/>
        <v>251.95802062211283</v>
      </c>
      <c r="L20" s="16">
        <f t="shared" si="1"/>
        <v>37031.841399518235</v>
      </c>
    </row>
    <row r="21" spans="1:12" ht="12.75">
      <c r="A21" s="8"/>
      <c r="B21" s="9"/>
      <c r="C21" s="9"/>
      <c r="D21" s="9"/>
      <c r="E21" s="9"/>
      <c r="F21" s="9"/>
      <c r="G21" s="9"/>
      <c r="H21" s="9"/>
      <c r="I21" s="9" t="s">
        <v>32</v>
      </c>
      <c r="J21" s="10">
        <f>-PPMT(A_3%/12,19,A_2,A_1)</f>
        <v>766.9407717572353</v>
      </c>
      <c r="K21" s="10">
        <f t="shared" si="0"/>
        <v>246.87894266345563</v>
      </c>
      <c r="L21" s="16">
        <f t="shared" si="1"/>
        <v>36264.900627761</v>
      </c>
    </row>
    <row r="22" spans="1:12" ht="12.75">
      <c r="A22" s="8"/>
      <c r="B22" s="9"/>
      <c r="C22" s="9"/>
      <c r="D22" s="9"/>
      <c r="E22" s="9"/>
      <c r="F22" s="9"/>
      <c r="G22" s="9"/>
      <c r="H22" s="9"/>
      <c r="I22" s="9" t="s">
        <v>33</v>
      </c>
      <c r="J22" s="10">
        <f>-PPMT(A_3%/12,20,A_2,A_1)</f>
        <v>772.0537102356168</v>
      </c>
      <c r="K22" s="10">
        <f t="shared" si="0"/>
        <v>241.76600418507417</v>
      </c>
      <c r="L22" s="16">
        <f t="shared" si="1"/>
        <v>35492.846917525385</v>
      </c>
    </row>
    <row r="23" spans="1:12" ht="12.75">
      <c r="A23" s="8"/>
      <c r="B23" s="9"/>
      <c r="C23" s="9"/>
      <c r="D23" s="9"/>
      <c r="E23" s="9"/>
      <c r="F23" s="9"/>
      <c r="G23" s="9"/>
      <c r="H23" s="9"/>
      <c r="I23" s="9" t="s">
        <v>34</v>
      </c>
      <c r="J23" s="10">
        <f>-PPMT(A_3%/12,21,A_2,A_1)</f>
        <v>777.2007349705207</v>
      </c>
      <c r="K23" s="10">
        <f t="shared" si="0"/>
        <v>236.6189794501703</v>
      </c>
      <c r="L23" s="16">
        <f t="shared" si="1"/>
        <v>34715.64618255486</v>
      </c>
    </row>
    <row r="24" spans="1:12" ht="12.75">
      <c r="A24" s="8"/>
      <c r="B24" s="9"/>
      <c r="C24" s="9"/>
      <c r="D24" s="9"/>
      <c r="E24" s="9"/>
      <c r="F24" s="9"/>
      <c r="G24" s="9"/>
      <c r="H24" s="9"/>
      <c r="I24" s="9" t="s">
        <v>35</v>
      </c>
      <c r="J24" s="10">
        <f>-PPMT(A_3%/12,22,A_2,A_1)</f>
        <v>782.3820732036577</v>
      </c>
      <c r="K24" s="10">
        <f t="shared" si="0"/>
        <v>231.43764121703327</v>
      </c>
      <c r="L24" s="16">
        <f t="shared" si="1"/>
        <v>33933.26410935121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9" t="s">
        <v>36</v>
      </c>
      <c r="J25" s="10">
        <f>-PPMT(A_3%/12,23,A_2,A_1)</f>
        <v>787.5979536916819</v>
      </c>
      <c r="K25" s="10">
        <f t="shared" si="0"/>
        <v>226.22176072900902</v>
      </c>
      <c r="L25" s="16">
        <f t="shared" si="1"/>
        <v>33145.66615565953</v>
      </c>
    </row>
    <row r="26" spans="1:12" ht="12.75">
      <c r="A26" s="8"/>
      <c r="B26" s="9"/>
      <c r="C26" s="9"/>
      <c r="D26" s="9"/>
      <c r="E26" s="9"/>
      <c r="F26" s="9"/>
      <c r="G26" s="9"/>
      <c r="H26" s="9"/>
      <c r="I26" s="9" t="s">
        <v>37</v>
      </c>
      <c r="J26" s="10">
        <f>-PPMT(A_3%/12,24,A_2,A_1)</f>
        <v>792.8486067162931</v>
      </c>
      <c r="K26" s="10">
        <f t="shared" si="0"/>
        <v>220.9711077043978</v>
      </c>
      <c r="L26" s="16">
        <f t="shared" si="1"/>
        <v>32352.817548943236</v>
      </c>
    </row>
    <row r="27" spans="1:12" ht="12.75">
      <c r="A27" s="8"/>
      <c r="B27" s="9"/>
      <c r="C27" s="9"/>
      <c r="D27" s="9"/>
      <c r="E27" s="9"/>
      <c r="F27" s="9"/>
      <c r="G27" s="9"/>
      <c r="H27" s="9"/>
      <c r="I27" s="9" t="s">
        <v>37</v>
      </c>
      <c r="J27" s="10">
        <f>-PPMT(A_3%/12,25,A_2,A_1)</f>
        <v>798.1342640944017</v>
      </c>
      <c r="K27" s="10">
        <f t="shared" si="0"/>
        <v>215.68545032628924</v>
      </c>
      <c r="L27" s="16">
        <f t="shared" si="1"/>
        <v>31554.683284848834</v>
      </c>
    </row>
    <row r="28" spans="1:12" ht="12.75">
      <c r="A28" s="8"/>
      <c r="B28" s="9"/>
      <c r="C28" s="9"/>
      <c r="D28" s="9"/>
      <c r="E28" s="9"/>
      <c r="F28" s="9"/>
      <c r="G28" s="9"/>
      <c r="H28" s="9"/>
      <c r="I28" s="9" t="s">
        <v>38</v>
      </c>
      <c r="J28" s="10">
        <f>-PPMT(A_3%/12,26,A_2,A_1)</f>
        <v>803.4551591883642</v>
      </c>
      <c r="K28" s="10">
        <f t="shared" si="0"/>
        <v>210.36455523232678</v>
      </c>
      <c r="L28" s="16">
        <f t="shared" si="1"/>
        <v>30751.22812566047</v>
      </c>
    </row>
    <row r="29" spans="1:12" ht="12.75">
      <c r="A29" s="8"/>
      <c r="B29" s="9"/>
      <c r="C29" s="9"/>
      <c r="D29" s="9"/>
      <c r="E29" s="9"/>
      <c r="F29" s="9"/>
      <c r="G29" s="9"/>
      <c r="H29" s="9"/>
      <c r="I29" s="9" t="s">
        <v>39</v>
      </c>
      <c r="J29" s="10">
        <f>-PPMT(A_3%/12,27,A_2,A_1)</f>
        <v>808.8115269162868</v>
      </c>
      <c r="K29" s="10">
        <f t="shared" si="0"/>
        <v>205.0081875044042</v>
      </c>
      <c r="L29" s="16">
        <f t="shared" si="1"/>
        <v>29942.41659874418</v>
      </c>
    </row>
    <row r="30" spans="1:12" ht="12.75">
      <c r="A30" s="8"/>
      <c r="B30" s="9"/>
      <c r="C30" s="9"/>
      <c r="D30" s="9"/>
      <c r="E30" s="9"/>
      <c r="F30" s="9"/>
      <c r="G30" s="9"/>
      <c r="H30" s="9"/>
      <c r="I30" s="9" t="s">
        <v>40</v>
      </c>
      <c r="J30" s="10">
        <f>-PPMT(A_3%/12,28,A_2,A_1)</f>
        <v>814.2036037623952</v>
      </c>
      <c r="K30" s="10">
        <f t="shared" si="0"/>
        <v>199.61611065829572</v>
      </c>
      <c r="L30" s="16">
        <f t="shared" si="1"/>
        <v>29128.212994981786</v>
      </c>
    </row>
    <row r="31" spans="1:12" ht="12.75">
      <c r="A31" s="8"/>
      <c r="B31" s="9"/>
      <c r="C31" s="9"/>
      <c r="D31" s="9"/>
      <c r="E31" s="9"/>
      <c r="F31" s="9"/>
      <c r="G31" s="9"/>
      <c r="H31" s="9"/>
      <c r="I31" s="9" t="s">
        <v>41</v>
      </c>
      <c r="J31" s="10">
        <f>-PPMT(A_3%/12,29,A_2,A_1)</f>
        <v>819.6316277874778</v>
      </c>
      <c r="K31" s="10">
        <f t="shared" si="0"/>
        <v>194.18808663321317</v>
      </c>
      <c r="L31" s="16">
        <f t="shared" si="1"/>
        <v>28308.581367194307</v>
      </c>
    </row>
    <row r="32" spans="1:12" ht="12.75">
      <c r="A32" s="8"/>
      <c r="B32" s="9"/>
      <c r="C32" s="9"/>
      <c r="D32" s="9"/>
      <c r="E32" s="9"/>
      <c r="F32" s="9"/>
      <c r="G32" s="9"/>
      <c r="H32" s="9"/>
      <c r="I32" s="9" t="s">
        <v>42</v>
      </c>
      <c r="J32" s="10">
        <f>-PPMT(A_3%/12,30,A_2,A_1)</f>
        <v>825.0958386393943</v>
      </c>
      <c r="K32" s="10">
        <f t="shared" si="0"/>
        <v>188.72387578129667</v>
      </c>
      <c r="L32" s="16">
        <f t="shared" si="1"/>
        <v>27483.485528554913</v>
      </c>
    </row>
    <row r="33" spans="1:12" ht="12.75">
      <c r="A33" s="8"/>
      <c r="B33" s="9"/>
      <c r="C33" s="9"/>
      <c r="D33" s="9"/>
      <c r="E33" s="9"/>
      <c r="F33" s="9"/>
      <c r="G33" s="9"/>
      <c r="H33" s="9"/>
      <c r="I33" s="9" t="s">
        <v>43</v>
      </c>
      <c r="J33" s="10">
        <f>-PPMT(A_3%/12,31,A_2,A_1)</f>
        <v>830.5964775636569</v>
      </c>
      <c r="K33" s="10">
        <f t="shared" si="0"/>
        <v>183.22323685703407</v>
      </c>
      <c r="L33" s="16">
        <f t="shared" si="1"/>
        <v>26652.889050991256</v>
      </c>
    </row>
    <row r="34" spans="1:12" ht="12.75">
      <c r="A34" s="8"/>
      <c r="B34" s="9"/>
      <c r="C34" s="9"/>
      <c r="D34" s="9"/>
      <c r="E34" s="9"/>
      <c r="F34" s="9"/>
      <c r="G34" s="9"/>
      <c r="H34" s="9"/>
      <c r="I34" s="9" t="s">
        <v>44</v>
      </c>
      <c r="J34" s="10">
        <f>-PPMT(A_3%/12,32,A_2,A_1)</f>
        <v>836.1337874140811</v>
      </c>
      <c r="K34" s="10">
        <f t="shared" si="0"/>
        <v>177.68592700660986</v>
      </c>
      <c r="L34" s="16">
        <f t="shared" si="1"/>
        <v>25816.755263577175</v>
      </c>
    </row>
    <row r="35" spans="1:12" ht="12.75">
      <c r="A35" s="8"/>
      <c r="B35" s="9"/>
      <c r="C35" s="9"/>
      <c r="D35" s="9"/>
      <c r="E35" s="9"/>
      <c r="F35" s="9"/>
      <c r="G35" s="9"/>
      <c r="H35" s="9"/>
      <c r="I35" s="9" t="s">
        <v>45</v>
      </c>
      <c r="J35" s="10">
        <f>-PPMT(A_3%/12,33,A_2,A_1)</f>
        <v>841.7080126635084</v>
      </c>
      <c r="K35" s="10">
        <f t="shared" si="0"/>
        <v>172.11170175718257</v>
      </c>
      <c r="L35" s="16">
        <f t="shared" si="1"/>
        <v>24975.047250913667</v>
      </c>
    </row>
    <row r="36" spans="1:12" ht="12.75">
      <c r="A36" s="8"/>
      <c r="B36" s="9"/>
      <c r="C36" s="9"/>
      <c r="D36" s="9"/>
      <c r="E36" s="9"/>
      <c r="F36" s="9"/>
      <c r="G36" s="9"/>
      <c r="H36" s="9"/>
      <c r="I36" s="9" t="s">
        <v>46</v>
      </c>
      <c r="J36" s="10">
        <f>-PPMT(A_3%/12,34,A_2,A_1)</f>
        <v>847.3193994145984</v>
      </c>
      <c r="K36" s="10">
        <f t="shared" si="0"/>
        <v>166.5003150060926</v>
      </c>
      <c r="L36" s="16">
        <f t="shared" si="1"/>
        <v>24127.72785149907</v>
      </c>
    </row>
    <row r="37" spans="1:12" ht="12.75">
      <c r="A37" s="8"/>
      <c r="B37" s="9"/>
      <c r="C37" s="9"/>
      <c r="D37" s="9"/>
      <c r="E37" s="9"/>
      <c r="F37" s="9"/>
      <c r="G37" s="9"/>
      <c r="H37" s="9"/>
      <c r="I37" s="9" t="s">
        <v>47</v>
      </c>
      <c r="J37" s="10">
        <f>-PPMT(A_3%/12,35,A_2,A_1)</f>
        <v>852.9681954106957</v>
      </c>
      <c r="K37" s="10">
        <f t="shared" si="0"/>
        <v>160.8515190099953</v>
      </c>
      <c r="L37" s="16">
        <f t="shared" si="1"/>
        <v>23274.759656088372</v>
      </c>
    </row>
    <row r="38" spans="1:12" ht="12.75">
      <c r="A38" s="11"/>
      <c r="B38" s="12"/>
      <c r="C38" s="12"/>
      <c r="D38" s="12"/>
      <c r="E38" s="12"/>
      <c r="F38" s="12"/>
      <c r="G38" s="12"/>
      <c r="H38" s="12"/>
      <c r="I38" s="12" t="s">
        <v>48</v>
      </c>
      <c r="J38" s="13">
        <f>-PPMT(A_3%/12,36,A_2,A_1)</f>
        <v>858.6546500467668</v>
      </c>
      <c r="K38" s="13">
        <f t="shared" si="0"/>
        <v>155.1650643739241</v>
      </c>
      <c r="L38" s="17">
        <f t="shared" si="1"/>
        <v>22416.105006041606</v>
      </c>
    </row>
  </sheetData>
  <printOptions horizontalCentered="1" verticalCentered="1"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2004-02-09T19:49:46Z</cp:lastPrinted>
  <dcterms:created xsi:type="dcterms:W3CDTF">1999-05-24T21:56:27Z</dcterms:created>
  <dcterms:modified xsi:type="dcterms:W3CDTF">2004-08-26T14:04:38Z</dcterms:modified>
  <cp:category/>
  <cp:version/>
  <cp:contentType/>
  <cp:contentStatus/>
</cp:coreProperties>
</file>