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7935" activeTab="2"/>
  </bookViews>
  <sheets>
    <sheet name="Ex3 2007" sheetId="1" r:id="rId1"/>
    <sheet name="Ex3 2008" sheetId="2" r:id="rId2"/>
    <sheet name="Ex4 2008" sheetId="3" r:id="rId3"/>
  </sheets>
  <definedNames/>
  <calcPr fullCalcOnLoad="1"/>
</workbook>
</file>

<file path=xl/sharedStrings.xml><?xml version="1.0" encoding="utf-8"?>
<sst xmlns="http://schemas.openxmlformats.org/spreadsheetml/2006/main" count="145" uniqueCount="121">
  <si>
    <t>Exam 3, Nov 7, 2007</t>
  </si>
  <si>
    <t>a)</t>
  </si>
  <si>
    <t>n=</t>
  </si>
  <si>
    <t>count=</t>
  </si>
  <si>
    <t>phat=</t>
  </si>
  <si>
    <t>z*</t>
  </si>
  <si>
    <t>lower bound</t>
  </si>
  <si>
    <t>upper bound</t>
  </si>
  <si>
    <t xml:space="preserve">b) We are 99% sure that the true proportion of students registered to vote among the 700 students in the professor's class is between 54.5% and 83.98%. </t>
  </si>
  <si>
    <t>c) Yes because it is within the 99% CI</t>
  </si>
  <si>
    <t>d) me=z*sqrt(.73(.27)/n) solve for n</t>
  </si>
  <si>
    <t>(z*)^2(.73)(.27)/(me)^2</t>
  </si>
  <si>
    <t>n=818</t>
  </si>
  <si>
    <t>round up</t>
  </si>
  <si>
    <t>2. Done is class</t>
  </si>
  <si>
    <t>3. Done in class</t>
  </si>
  <si>
    <t>4. Doritos</t>
  </si>
  <si>
    <t>independent</t>
  </si>
  <si>
    <t>can be assumed by the independence of the packaging process for individual bags</t>
  </si>
  <si>
    <t>certainly 9 bags are way less than 10% of all bags produced</t>
  </si>
  <si>
    <t>S/F</t>
  </si>
  <si>
    <t>nearly normal:</t>
  </si>
  <si>
    <t>it is reasonable to assume that the distribution of weights of bags coming from a calibrated machine are normal distributed</t>
  </si>
  <si>
    <t>b)</t>
  </si>
  <si>
    <t>H_0: mu=28.3</t>
  </si>
  <si>
    <t>H_a: mu&gt;28.3</t>
  </si>
  <si>
    <t>test stat:</t>
  </si>
  <si>
    <t>p-value</t>
  </si>
  <si>
    <t>one sided test</t>
  </si>
  <si>
    <t xml:space="preserve">&lt;.05 </t>
  </si>
  <si>
    <t>reject</t>
  </si>
  <si>
    <t>conclusion:</t>
  </si>
  <si>
    <t>we have enough statistical evidence to conclude that the company's claim is true: the 28.3 grms doritos bags contain at least 28.3 gms.</t>
  </si>
  <si>
    <t xml:space="preserve">c) </t>
  </si>
  <si>
    <t>ybar=</t>
  </si>
  <si>
    <t>se=</t>
  </si>
  <si>
    <t>me=</t>
  </si>
  <si>
    <t>t*</t>
  </si>
  <si>
    <t xml:space="preserve">P(T&gt;4.80196)  </t>
  </si>
  <si>
    <t>df=8</t>
  </si>
  <si>
    <t>t*=</t>
  </si>
  <si>
    <t xml:space="preserve">5) </t>
  </si>
  <si>
    <t>C</t>
  </si>
  <si>
    <t>Exam 3 2008</t>
  </si>
  <si>
    <t>P(Z&gt;1.04)</t>
  </si>
  <si>
    <t xml:space="preserve">b) </t>
  </si>
  <si>
    <t>2P(Z&gt;1.04)</t>
  </si>
  <si>
    <t>c)</t>
  </si>
  <si>
    <t>No. Both p-values are bigger than 5%.</t>
  </si>
  <si>
    <t>1)</t>
  </si>
  <si>
    <t>SRS, independent responses</t>
  </si>
  <si>
    <t>10% condition is missing</t>
  </si>
  <si>
    <t>S/F is wrong</t>
  </si>
  <si>
    <t>750&lt; 10% of adults living in the multi-county area</t>
  </si>
  <si>
    <t>n*p=657&gt;10</t>
  </si>
  <si>
    <t>n*(1-p)=750-657=93&gt;10</t>
  </si>
  <si>
    <t>2)</t>
  </si>
  <si>
    <t>no p-hat's in the hypopthesis</t>
  </si>
  <si>
    <t>H_0: p=.9</t>
  </si>
  <si>
    <t>H_a: p&lt;.9</t>
  </si>
  <si>
    <t xml:space="preserve">3) </t>
  </si>
  <si>
    <t>p-hat=657/750</t>
  </si>
  <si>
    <t>sqrt(.876*(.124)/750)</t>
  </si>
  <si>
    <t>sd(phat)=</t>
  </si>
  <si>
    <t>z* numerator is wrong</t>
  </si>
  <si>
    <t>z*=(.876-.9)/.012</t>
  </si>
  <si>
    <t>4) P value does not agree with the alternative hypothesis the student wrote, and it was wrongly calculated</t>
  </si>
  <si>
    <t>P(Z&lt;-2)=</t>
  </si>
  <si>
    <t>5) wrong interpretation</t>
  </si>
  <si>
    <t xml:space="preserve">there is enough statistical evident to sugest that the proportion of adults in this reagion that consume milk is less than 90%. </t>
  </si>
  <si>
    <t xml:space="preserve">assumptions: fips are independent, 30 is less than 10% of the universe of all possible coin flippings, </t>
  </si>
  <si>
    <t xml:space="preserve"> </t>
  </si>
  <si>
    <t xml:space="preserve">S/F: n*p=18&gt;10  </t>
  </si>
  <si>
    <t>n*(1-p)=30-18=12&gt;10</t>
  </si>
  <si>
    <t>H_0: p=.5</t>
  </si>
  <si>
    <t>H_a: p&gt;.5</t>
  </si>
  <si>
    <t>z*=</t>
  </si>
  <si>
    <t>(18/30-.5)/sqrt(.5*.5/30)</t>
  </si>
  <si>
    <t>P(Z&gt;1.095445)=</t>
  </si>
  <si>
    <t>a) 1)</t>
  </si>
  <si>
    <t xml:space="preserve">2) </t>
  </si>
  <si>
    <t>3) stat:</t>
  </si>
  <si>
    <t xml:space="preserve">4) pval </t>
  </si>
  <si>
    <t>5) there is not enough statistical evidence that this person has ESP</t>
  </si>
  <si>
    <t>z*=(60/100-.5)/sqrt(.5*.5/100)</t>
  </si>
  <si>
    <t>p-val</t>
  </si>
  <si>
    <t>P(Z&gt;2)</t>
  </si>
  <si>
    <t>Yes! Now there is statistical evidence the person has  ESP</t>
  </si>
  <si>
    <t>Done in class</t>
  </si>
  <si>
    <t>assumptions:</t>
  </si>
  <si>
    <t>independent groups, independent responses among individuals</t>
  </si>
  <si>
    <t xml:space="preserve">10%: 222&lt; 10% of adult men  </t>
  </si>
  <si>
    <t>208&lt;10% adult women</t>
  </si>
  <si>
    <t>men:</t>
  </si>
  <si>
    <t>n*p=222*.21</t>
  </si>
  <si>
    <t>n*(1-p)&gt;n*p</t>
  </si>
  <si>
    <t>women:</t>
  </si>
  <si>
    <t>n*p=208*.18</t>
  </si>
  <si>
    <t>hypothesis:</t>
  </si>
  <si>
    <t>H_0: p_m=p_w</t>
  </si>
  <si>
    <t>H_a: p_m&gt;p_w</t>
  </si>
  <si>
    <t>stat:</t>
  </si>
  <si>
    <t>se</t>
  </si>
  <si>
    <t>p_pooled=</t>
  </si>
  <si>
    <t>se_pooled</t>
  </si>
  <si>
    <t>P(Z&gt;.783914)</t>
  </si>
  <si>
    <t>fail to reject</t>
  </si>
  <si>
    <t xml:space="preserve">conclussion </t>
  </si>
  <si>
    <t>there is not enough statistical evidence that there is a gender difference</t>
  </si>
  <si>
    <t>Exam 4 2008</t>
  </si>
  <si>
    <t>Same variance:</t>
  </si>
  <si>
    <t>pool variances</t>
  </si>
  <si>
    <t>s_pooled=</t>
  </si>
  <si>
    <t>df</t>
  </si>
  <si>
    <t>The second group has mean higher IQ between 6.16 and 14.04% more than the 1st group.</t>
  </si>
  <si>
    <t>2. Match pairs</t>
  </si>
  <si>
    <t>W</t>
  </si>
  <si>
    <t>H</t>
  </si>
  <si>
    <t>differences</t>
  </si>
  <si>
    <t xml:space="preserve">average </t>
  </si>
  <si>
    <t>lowerbound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</si>
</sst>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8">
      <selection activeCell="B46" sqref="B46"/>
    </sheetView>
  </sheetViews>
  <sheetFormatPr defaultColWidth="9.140625" defaultRowHeight="12.75"/>
  <cols>
    <col min="6" max="6" width="12.421875" style="0" bestFit="1" customWidth="1"/>
  </cols>
  <sheetData>
    <row r="1" ht="12.75">
      <c r="A1" t="s">
        <v>0</v>
      </c>
    </row>
    <row r="3" ht="12.75">
      <c r="A3">
        <v>1</v>
      </c>
    </row>
    <row r="4" spans="1:3" ht="12.75">
      <c r="A4" t="s">
        <v>1</v>
      </c>
      <c r="B4" t="s">
        <v>2</v>
      </c>
      <c r="C4">
        <v>65</v>
      </c>
    </row>
    <row r="5" spans="2:3" ht="12.75">
      <c r="B5" t="s">
        <v>3</v>
      </c>
      <c r="C5">
        <v>45</v>
      </c>
    </row>
    <row r="6" spans="2:3" ht="12.75">
      <c r="B6" t="s">
        <v>4</v>
      </c>
      <c r="C6">
        <f>C5/C4</f>
        <v>0.6923076923076923</v>
      </c>
    </row>
    <row r="7" spans="2:3" ht="12.75">
      <c r="B7" t="s">
        <v>5</v>
      </c>
      <c r="C7">
        <f>NORMINV(0.995,0,1)</f>
        <v>2.57582930354891</v>
      </c>
    </row>
    <row r="8" spans="2:3" ht="12.75">
      <c r="B8" t="s">
        <v>6</v>
      </c>
      <c r="C8">
        <f>C6-C7*SQRT(C6*(1-C6)/C4)</f>
        <v>0.5448497058402486</v>
      </c>
    </row>
    <row r="9" spans="2:3" ht="12.75">
      <c r="B9" t="s">
        <v>7</v>
      </c>
      <c r="C9">
        <f>C6+C7*SQRT(C6*(1-C6)/C4)</f>
        <v>0.839765678775136</v>
      </c>
    </row>
    <row r="11" ht="12.75">
      <c r="A11" t="s">
        <v>8</v>
      </c>
    </row>
    <row r="13" ht="12.75">
      <c r="A13" t="s">
        <v>9</v>
      </c>
    </row>
    <row r="15" spans="1:6" ht="12.75">
      <c r="A15" t="s">
        <v>10</v>
      </c>
      <c r="E15" t="s">
        <v>2</v>
      </c>
      <c r="F15" t="s">
        <v>11</v>
      </c>
    </row>
    <row r="17" spans="1:5" ht="12.75">
      <c r="A17" t="s">
        <v>2</v>
      </c>
      <c r="B17">
        <f>C7^2*0.73*0.27/(0.04)^2</f>
        <v>817.3363250383068</v>
      </c>
      <c r="D17" t="s">
        <v>12</v>
      </c>
      <c r="E17" t="s">
        <v>13</v>
      </c>
    </row>
    <row r="20" ht="12.75">
      <c r="A20" t="s">
        <v>14</v>
      </c>
    </row>
    <row r="22" ht="12.75">
      <c r="A22" t="s">
        <v>15</v>
      </c>
    </row>
    <row r="24" ht="12.75">
      <c r="A24" t="s">
        <v>16</v>
      </c>
    </row>
    <row r="25" spans="1:4" ht="12.75">
      <c r="A25">
        <v>28.5</v>
      </c>
      <c r="B25" t="s">
        <v>1</v>
      </c>
      <c r="C25" t="s">
        <v>17</v>
      </c>
      <c r="D25" t="s">
        <v>18</v>
      </c>
    </row>
    <row r="26" spans="1:4" ht="12.75">
      <c r="A26">
        <v>29.2</v>
      </c>
      <c r="C26" s="1">
        <v>0.1</v>
      </c>
      <c r="D26" t="s">
        <v>19</v>
      </c>
    </row>
    <row r="27" spans="1:5" ht="12.75">
      <c r="A27">
        <v>28.9</v>
      </c>
      <c r="C27" t="s">
        <v>21</v>
      </c>
      <c r="E27" t="s">
        <v>22</v>
      </c>
    </row>
    <row r="28" ht="12.75">
      <c r="A28">
        <v>28.4</v>
      </c>
    </row>
    <row r="29" spans="1:3" ht="12.75">
      <c r="A29">
        <v>28.7</v>
      </c>
      <c r="B29" t="s">
        <v>23</v>
      </c>
      <c r="C29" t="s">
        <v>24</v>
      </c>
    </row>
    <row r="30" spans="1:3" ht="12.75">
      <c r="A30">
        <v>29.2</v>
      </c>
      <c r="C30" t="s">
        <v>25</v>
      </c>
    </row>
    <row r="31" ht="12.75">
      <c r="A31">
        <v>28.7</v>
      </c>
    </row>
    <row r="32" spans="1:5" ht="12.75">
      <c r="A32">
        <v>28.8</v>
      </c>
      <c r="C32" t="s">
        <v>26</v>
      </c>
      <c r="D32" t="s">
        <v>37</v>
      </c>
      <c r="E32">
        <f>(AVERAGE(A25:A33)-28.3)*SQRT(9)/STDEV(A25:A33)</f>
        <v>4.801960383989203</v>
      </c>
    </row>
    <row r="33" ht="12.75">
      <c r="A33">
        <v>28.5</v>
      </c>
    </row>
    <row r="34" spans="3:8" ht="12.75">
      <c r="C34" t="s">
        <v>27</v>
      </c>
      <c r="D34" t="s">
        <v>28</v>
      </c>
      <c r="F34">
        <f>TDIST(E32,8,1)</f>
        <v>0.000676072332903046</v>
      </c>
      <c r="G34" t="s">
        <v>29</v>
      </c>
      <c r="H34" t="s">
        <v>30</v>
      </c>
    </row>
    <row r="35" spans="4:6" ht="12.75">
      <c r="D35" t="s">
        <v>38</v>
      </c>
      <c r="F35" t="s">
        <v>39</v>
      </c>
    </row>
    <row r="36" spans="3:4" ht="12.75">
      <c r="C36" t="s">
        <v>31</v>
      </c>
      <c r="D36" t="s">
        <v>32</v>
      </c>
    </row>
    <row r="38" spans="2:7" ht="12.75">
      <c r="B38" t="s">
        <v>33</v>
      </c>
      <c r="C38" t="s">
        <v>34</v>
      </c>
      <c r="D38">
        <f>AVERAGE(A25:A33)</f>
        <v>28.766666666666666</v>
      </c>
      <c r="F38" t="s">
        <v>6</v>
      </c>
      <c r="G38">
        <f>D38-D40</f>
        <v>28.499266638205153</v>
      </c>
    </row>
    <row r="39" spans="3:7" ht="12.75">
      <c r="C39" t="s">
        <v>35</v>
      </c>
      <c r="D39">
        <f>STDEV(A25:A33)/SQRT(9)</f>
        <v>0.09718253158077579</v>
      </c>
      <c r="F39" t="s">
        <v>7</v>
      </c>
      <c r="G39">
        <f>D38+D40</f>
        <v>29.03406669512818</v>
      </c>
    </row>
    <row r="40" spans="3:4" ht="12.75">
      <c r="C40" t="s">
        <v>36</v>
      </c>
      <c r="D40">
        <f>TINV(0.025,8)*D39</f>
        <v>0.2674000284615138</v>
      </c>
    </row>
    <row r="41" spans="3:4" ht="12.75">
      <c r="C41" t="s">
        <v>40</v>
      </c>
      <c r="D41">
        <f>TINV(0.025,8)</f>
        <v>2.751523592892384</v>
      </c>
    </row>
    <row r="44" spans="1:2" ht="12.75">
      <c r="A44" t="s">
        <v>41</v>
      </c>
      <c r="B44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41">
      <selection activeCell="D69" sqref="D69"/>
    </sheetView>
  </sheetViews>
  <sheetFormatPr defaultColWidth="9.140625" defaultRowHeight="12.75"/>
  <sheetData>
    <row r="1" ht="12.75">
      <c r="A1" t="s">
        <v>43</v>
      </c>
    </row>
    <row r="3" ht="12.75">
      <c r="A3">
        <v>1</v>
      </c>
    </row>
    <row r="4" spans="1:3" ht="12.75">
      <c r="A4" t="s">
        <v>1</v>
      </c>
      <c r="B4" t="s">
        <v>44</v>
      </c>
      <c r="C4">
        <f>1-NORMDIST(1.04,0,1,1)</f>
        <v>0.14916995033098135</v>
      </c>
    </row>
    <row r="5" spans="1:3" ht="12.75">
      <c r="A5" t="s">
        <v>45</v>
      </c>
      <c r="B5" t="s">
        <v>46</v>
      </c>
      <c r="C5">
        <f>2*C4</f>
        <v>0.2983399006619627</v>
      </c>
    </row>
    <row r="6" spans="1:2" ht="12.75">
      <c r="A6" t="s">
        <v>47</v>
      </c>
      <c r="B6" t="s">
        <v>48</v>
      </c>
    </row>
    <row r="8" ht="12.75">
      <c r="A8">
        <v>2</v>
      </c>
    </row>
    <row r="9" spans="1:2" ht="12.75">
      <c r="A9" t="s">
        <v>49</v>
      </c>
      <c r="B9" t="s">
        <v>50</v>
      </c>
    </row>
    <row r="10" spans="2:5" ht="12.75">
      <c r="B10" t="s">
        <v>51</v>
      </c>
      <c r="E10" t="s">
        <v>53</v>
      </c>
    </row>
    <row r="11" spans="2:7" ht="12.75">
      <c r="B11" t="s">
        <v>52</v>
      </c>
      <c r="E11" t="s">
        <v>54</v>
      </c>
      <c r="G11" t="s">
        <v>55</v>
      </c>
    </row>
    <row r="12" spans="1:2" ht="12.75">
      <c r="A12" t="s">
        <v>56</v>
      </c>
      <c r="B12" t="s">
        <v>57</v>
      </c>
    </row>
    <row r="13" ht="12.75">
      <c r="B13" t="s">
        <v>58</v>
      </c>
    </row>
    <row r="14" ht="12.75">
      <c r="B14" t="s">
        <v>59</v>
      </c>
    </row>
    <row r="15" spans="1:8" ht="12.75">
      <c r="A15" t="s">
        <v>60</v>
      </c>
      <c r="B15" t="s">
        <v>61</v>
      </c>
      <c r="C15">
        <f>657/750</f>
        <v>0.876</v>
      </c>
      <c r="E15" t="s">
        <v>63</v>
      </c>
      <c r="F15" t="s">
        <v>62</v>
      </c>
      <c r="H15">
        <f>SQRT(0.876*(0.124)/750)</f>
        <v>0.012034616736730754</v>
      </c>
    </row>
    <row r="17" spans="2:6" ht="12.75">
      <c r="B17" t="s">
        <v>64</v>
      </c>
      <c r="D17" t="s">
        <v>65</v>
      </c>
      <c r="F17">
        <f>(0.876-0.9)/0.012</f>
        <v>-2.0000000000000018</v>
      </c>
    </row>
    <row r="18" ht="12.75">
      <c r="A18" t="s">
        <v>66</v>
      </c>
    </row>
    <row r="20" spans="1:2" ht="12.75">
      <c r="A20" t="s">
        <v>67</v>
      </c>
      <c r="B20">
        <f>NORMDIST(-2,0,1,1)</f>
        <v>0.02275013194817932</v>
      </c>
    </row>
    <row r="22" ht="12.75">
      <c r="A22" t="s">
        <v>68</v>
      </c>
    </row>
    <row r="24" ht="12.75">
      <c r="A24" t="s">
        <v>69</v>
      </c>
    </row>
    <row r="27" ht="12.75">
      <c r="A27">
        <v>3</v>
      </c>
    </row>
    <row r="28" spans="2:3" ht="12.75">
      <c r="B28" t="s">
        <v>79</v>
      </c>
      <c r="C28" t="s">
        <v>70</v>
      </c>
    </row>
    <row r="29" spans="3:6" ht="12.75">
      <c r="C29" t="s">
        <v>71</v>
      </c>
      <c r="D29" t="s">
        <v>72</v>
      </c>
      <c r="F29" t="s">
        <v>73</v>
      </c>
    </row>
    <row r="30" spans="2:3" ht="12.75">
      <c r="B30" t="s">
        <v>80</v>
      </c>
      <c r="C30" t="s">
        <v>74</v>
      </c>
    </row>
    <row r="31" ht="12.75">
      <c r="C31" t="s">
        <v>75</v>
      </c>
    </row>
    <row r="32" spans="2:6" ht="12.75">
      <c r="B32" t="s">
        <v>81</v>
      </c>
      <c r="C32" t="s">
        <v>76</v>
      </c>
      <c r="D32" t="s">
        <v>77</v>
      </c>
      <c r="F32">
        <f>(18/30-0.5)/SQRT(0.5*0.5/30)</f>
        <v>1.0954451150103321</v>
      </c>
    </row>
    <row r="33" spans="2:7" ht="12.75">
      <c r="B33" t="s">
        <v>82</v>
      </c>
      <c r="C33" t="s">
        <v>78</v>
      </c>
      <c r="E33">
        <f>1-NORMDIST(F32,0,1,1)</f>
        <v>0.13666083914614902</v>
      </c>
      <c r="G33" t="s">
        <v>30</v>
      </c>
    </row>
    <row r="34" ht="12.75">
      <c r="B34" t="s">
        <v>83</v>
      </c>
    </row>
    <row r="36" spans="2:3" ht="12.75">
      <c r="B36" t="s">
        <v>45</v>
      </c>
      <c r="C36" t="s">
        <v>84</v>
      </c>
    </row>
    <row r="37" spans="3:4" ht="12.75">
      <c r="C37" t="s">
        <v>76</v>
      </c>
      <c r="D37">
        <f>(60/100-0.5)/SQRT(0.5*0.5/100)</f>
        <v>1.9999999999999996</v>
      </c>
    </row>
    <row r="38" spans="3:5" ht="12.75">
      <c r="C38" t="s">
        <v>85</v>
      </c>
      <c r="D38" t="s">
        <v>86</v>
      </c>
      <c r="E38">
        <f>1-NORMDIST(2,0,1,1)</f>
        <v>0.02275013194817932</v>
      </c>
    </row>
    <row r="39" ht="12.75">
      <c r="B39" t="s">
        <v>87</v>
      </c>
    </row>
    <row r="42" spans="1:2" ht="12.75">
      <c r="A42">
        <v>4</v>
      </c>
      <c r="B42" t="s">
        <v>88</v>
      </c>
    </row>
    <row r="44" ht="12.75">
      <c r="A44">
        <v>5</v>
      </c>
    </row>
    <row r="45" ht="12.75">
      <c r="B45" t="s">
        <v>1</v>
      </c>
    </row>
    <row r="46" spans="3:5" ht="12.75">
      <c r="C46" t="s">
        <v>89</v>
      </c>
      <c r="E46" t="s">
        <v>90</v>
      </c>
    </row>
    <row r="47" spans="5:8" ht="12.75">
      <c r="E47" t="s">
        <v>91</v>
      </c>
      <c r="H47" t="s">
        <v>92</v>
      </c>
    </row>
    <row r="48" spans="5:8" ht="12.75">
      <c r="E48" t="s">
        <v>20</v>
      </c>
      <c r="F48" t="s">
        <v>93</v>
      </c>
      <c r="G48" t="s">
        <v>94</v>
      </c>
      <c r="H48">
        <f>222*0.21</f>
        <v>46.62</v>
      </c>
    </row>
    <row r="49" ht="12.75">
      <c r="G49" t="s">
        <v>95</v>
      </c>
    </row>
    <row r="50" spans="6:8" ht="12.75">
      <c r="F50" t="s">
        <v>96</v>
      </c>
      <c r="G50" t="s">
        <v>97</v>
      </c>
      <c r="H50">
        <f>208*0.18</f>
        <v>37.44</v>
      </c>
    </row>
    <row r="51" ht="12.75">
      <c r="G51" t="s">
        <v>95</v>
      </c>
    </row>
    <row r="52" spans="3:4" ht="12.75">
      <c r="C52" t="s">
        <v>98</v>
      </c>
      <c r="D52" t="s">
        <v>99</v>
      </c>
    </row>
    <row r="53" ht="12.75">
      <c r="D53" t="s">
        <v>100</v>
      </c>
    </row>
    <row r="55" spans="3:5" ht="12.75">
      <c r="C55" t="s">
        <v>101</v>
      </c>
      <c r="D55" t="s">
        <v>103</v>
      </c>
      <c r="E55">
        <f>(0.21*222+0.18*208)/(222+208)</f>
        <v>0.19548837209302325</v>
      </c>
    </row>
    <row r="56" spans="4:5" ht="12.75">
      <c r="D56" t="s">
        <v>104</v>
      </c>
      <c r="E56">
        <f>SQRT(E55*(1-E55)*(1/222+1/208))</f>
        <v>0.03826949231394156</v>
      </c>
    </row>
    <row r="58" spans="4:5" ht="12.75">
      <c r="D58" t="s">
        <v>76</v>
      </c>
      <c r="E58">
        <f>(0.21-0.18)/E56</f>
        <v>0.7839142404580844</v>
      </c>
    </row>
    <row r="60" spans="3:7" ht="12.75">
      <c r="C60" t="s">
        <v>85</v>
      </c>
      <c r="D60" t="s">
        <v>105</v>
      </c>
      <c r="F60">
        <f>1-NORMDIST(E58,0,1,1)</f>
        <v>0.21654521663811477</v>
      </c>
      <c r="G60" t="s">
        <v>106</v>
      </c>
    </row>
    <row r="62" spans="3:4" ht="12.75">
      <c r="C62" t="s">
        <v>107</v>
      </c>
      <c r="D62" t="s">
        <v>108</v>
      </c>
    </row>
    <row r="64" spans="2:4" ht="12.75">
      <c r="B64" t="s">
        <v>45</v>
      </c>
      <c r="C64" t="s">
        <v>35</v>
      </c>
      <c r="D64">
        <f>SQRT(0.18*0.82/208+0.21*0.79/222)</f>
        <v>0.03816952556572693</v>
      </c>
    </row>
    <row r="65" spans="3:4" ht="12.75">
      <c r="C65" t="s">
        <v>36</v>
      </c>
      <c r="D65">
        <f>1.96*D64</f>
        <v>0.07481227010882478</v>
      </c>
    </row>
    <row r="67" spans="3:4" ht="12.75">
      <c r="C67" t="s">
        <v>6</v>
      </c>
      <c r="D67">
        <f>(0.21-0.18)-D65</f>
        <v>-0.044812270108824784</v>
      </c>
    </row>
    <row r="68" spans="3:4" ht="12.75">
      <c r="C68" t="s">
        <v>7</v>
      </c>
      <c r="D68">
        <f>(0.21-0.18)+D65</f>
        <v>0.10481227010882478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5">
      <selection activeCell="F23" sqref="F23"/>
    </sheetView>
  </sheetViews>
  <sheetFormatPr defaultColWidth="9.140625" defaultRowHeight="12.75"/>
  <sheetData>
    <row r="1" ht="12.75">
      <c r="A1" t="s">
        <v>109</v>
      </c>
    </row>
    <row r="3" spans="1:4" ht="12.75">
      <c r="A3">
        <v>1</v>
      </c>
      <c r="B3" t="s">
        <v>110</v>
      </c>
      <c r="D3" t="s">
        <v>111</v>
      </c>
    </row>
    <row r="4" spans="4:5" ht="12.75">
      <c r="D4" t="s">
        <v>112</v>
      </c>
      <c r="E4">
        <f>SQRT((271*15.9^2+103*13.1^2)/(271+103))</f>
        <v>15.180495155135098</v>
      </c>
    </row>
    <row r="5" spans="4:5" ht="12.75">
      <c r="D5" t="s">
        <v>113</v>
      </c>
      <c r="E5">
        <f>(271+103)</f>
        <v>374</v>
      </c>
    </row>
    <row r="7" spans="4:5" ht="12.75">
      <c r="D7" t="s">
        <v>35</v>
      </c>
      <c r="E7">
        <f>E4*SQRT(1/272+1/104)</f>
        <v>1.7501639676165213</v>
      </c>
    </row>
    <row r="8" spans="4:5" ht="12.75">
      <c r="D8" t="s">
        <v>36</v>
      </c>
      <c r="E8">
        <f>TINV(0.025,374)*E7</f>
        <v>3.93867953825563</v>
      </c>
    </row>
    <row r="10" spans="4:5" ht="12.75">
      <c r="D10" t="s">
        <v>6</v>
      </c>
      <c r="E10">
        <f>(98.1-108.2)-E8</f>
        <v>-14.03867953825564</v>
      </c>
    </row>
    <row r="11" spans="4:5" ht="12.75">
      <c r="D11" t="s">
        <v>7</v>
      </c>
      <c r="E11">
        <f>(98.1-108.2)+E8</f>
        <v>-6.161320461744379</v>
      </c>
    </row>
    <row r="13" ht="12.75">
      <c r="B13" t="s">
        <v>114</v>
      </c>
    </row>
    <row r="15" ht="12.75">
      <c r="A15" t="s">
        <v>115</v>
      </c>
    </row>
    <row r="16" spans="1:4" ht="12.75">
      <c r="A16" t="s">
        <v>116</v>
      </c>
      <c r="B16" t="s">
        <v>117</v>
      </c>
      <c r="D16" t="s">
        <v>118</v>
      </c>
    </row>
    <row r="17" spans="1:7" ht="12.75">
      <c r="A17">
        <v>43</v>
      </c>
      <c r="B17">
        <v>49</v>
      </c>
      <c r="D17">
        <f>A17-B17</f>
        <v>-6</v>
      </c>
      <c r="F17" t="s">
        <v>119</v>
      </c>
      <c r="G17">
        <f>AVERAGE(D17:D32)</f>
        <v>-2.25</v>
      </c>
    </row>
    <row r="18" spans="1:7" ht="12.75">
      <c r="A18">
        <v>28</v>
      </c>
      <c r="B18">
        <v>25</v>
      </c>
      <c r="D18">
        <f aca="true" t="shared" si="0" ref="D18:D32">A18-B18</f>
        <v>3</v>
      </c>
      <c r="F18" t="s">
        <v>37</v>
      </c>
      <c r="G18">
        <f>TINV(0.025,15)</f>
        <v>2.4898796942961177</v>
      </c>
    </row>
    <row r="19" spans="1:7" ht="12.75">
      <c r="A19">
        <v>30</v>
      </c>
      <c r="B19">
        <v>40</v>
      </c>
      <c r="D19">
        <f t="shared" si="0"/>
        <v>-10</v>
      </c>
      <c r="F19" t="s">
        <v>102</v>
      </c>
      <c r="G19">
        <f>STDEV(D17:D32)/SQRT(16)</f>
        <v>1.2093386622447824</v>
      </c>
    </row>
    <row r="20" spans="1:4" ht="12.75">
      <c r="A20">
        <v>57</v>
      </c>
      <c r="B20">
        <v>52</v>
      </c>
      <c r="D20">
        <f t="shared" si="0"/>
        <v>5</v>
      </c>
    </row>
    <row r="21" spans="1:7" ht="12.75">
      <c r="A21">
        <v>52</v>
      </c>
      <c r="B21">
        <v>58</v>
      </c>
      <c r="D21">
        <f t="shared" si="0"/>
        <v>-6</v>
      </c>
      <c r="F21" t="s">
        <v>120</v>
      </c>
      <c r="G21">
        <f>G17-G18*G19</f>
        <v>-5.261107778650515</v>
      </c>
    </row>
    <row r="22" spans="1:7" ht="12.75">
      <c r="A22">
        <v>27</v>
      </c>
      <c r="B22">
        <v>32</v>
      </c>
      <c r="D22">
        <f t="shared" si="0"/>
        <v>-5</v>
      </c>
      <c r="F22" t="s">
        <v>7</v>
      </c>
      <c r="G22">
        <f>G17+G18*G19</f>
        <v>0.7611077786505147</v>
      </c>
    </row>
    <row r="23" spans="1:4" ht="12.75">
      <c r="A23">
        <v>52</v>
      </c>
      <c r="B23">
        <v>43</v>
      </c>
      <c r="D23">
        <f t="shared" si="0"/>
        <v>9</v>
      </c>
    </row>
    <row r="24" spans="1:4" ht="12.75">
      <c r="A24">
        <v>43</v>
      </c>
      <c r="B24">
        <v>47</v>
      </c>
      <c r="D24">
        <f t="shared" si="0"/>
        <v>-4</v>
      </c>
    </row>
    <row r="25" spans="1:4" ht="12.75">
      <c r="A25">
        <v>23</v>
      </c>
      <c r="B25">
        <v>31</v>
      </c>
      <c r="D25">
        <f t="shared" si="0"/>
        <v>-8</v>
      </c>
    </row>
    <row r="26" spans="1:4" ht="12.75">
      <c r="A26">
        <v>25</v>
      </c>
      <c r="B26">
        <v>26</v>
      </c>
      <c r="D26">
        <f t="shared" si="0"/>
        <v>-1</v>
      </c>
    </row>
    <row r="27" spans="1:4" ht="12.75">
      <c r="A27">
        <v>39</v>
      </c>
      <c r="B27">
        <v>40</v>
      </c>
      <c r="D27">
        <f t="shared" si="0"/>
        <v>-1</v>
      </c>
    </row>
    <row r="28" spans="1:4" ht="12.75">
      <c r="A28">
        <v>32</v>
      </c>
      <c r="B28">
        <v>35</v>
      </c>
      <c r="D28">
        <f t="shared" si="0"/>
        <v>-3</v>
      </c>
    </row>
    <row r="29" spans="1:4" ht="12.75">
      <c r="A29">
        <v>35</v>
      </c>
      <c r="B29">
        <v>35</v>
      </c>
      <c r="D29">
        <f t="shared" si="0"/>
        <v>0</v>
      </c>
    </row>
    <row r="30" spans="1:4" ht="12.75">
      <c r="A30">
        <v>33</v>
      </c>
      <c r="B30">
        <v>35</v>
      </c>
      <c r="D30">
        <f t="shared" si="0"/>
        <v>-2</v>
      </c>
    </row>
    <row r="31" spans="1:4" ht="12.75">
      <c r="A31">
        <v>43</v>
      </c>
      <c r="B31">
        <v>47</v>
      </c>
      <c r="D31">
        <f t="shared" si="0"/>
        <v>-4</v>
      </c>
    </row>
    <row r="32" spans="1:4" ht="12.75">
      <c r="A32">
        <v>35</v>
      </c>
      <c r="B32">
        <v>38</v>
      </c>
      <c r="D32">
        <f t="shared" si="0"/>
        <v>-3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Arts &amp; Sciences</dc:creator>
  <cp:keywords/>
  <dc:description/>
  <cp:lastModifiedBy>College of Arts &amp; Sciences</cp:lastModifiedBy>
  <dcterms:created xsi:type="dcterms:W3CDTF">2010-11-04T17:24:35Z</dcterms:created>
  <dcterms:modified xsi:type="dcterms:W3CDTF">2010-11-04T18:50:49Z</dcterms:modified>
  <cp:category/>
  <cp:version/>
  <cp:contentType/>
  <cp:contentStatus/>
</cp:coreProperties>
</file>