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Global Consumption" sheetId="1" r:id="rId1"/>
    <sheet name="Global Production" sheetId="2" r:id="rId2"/>
    <sheet name="Top wine exporting countries" sheetId="3" r:id="rId3"/>
    <sheet name="BRLH" sheetId="4" r:id="rId4"/>
    <sheet name="Constellation Wines" sheetId="5" r:id="rId5"/>
  </sheets>
  <definedNames>
    <definedName name="_xlnm.Print_Area" localSheetId="3">'BRLH'!$A$1:$K$72</definedName>
    <definedName name="_xlnm.Print_Area" localSheetId="4">'Constellation Wines'!$A$1:$D$11</definedName>
    <definedName name="_xlnm.Print_Area" localSheetId="0">'Global Consumption'!$A$1:$K$41</definedName>
    <definedName name="_xlnm.Print_Area" localSheetId="1">'Global Production'!$A$1:$K$41</definedName>
    <definedName name="_xlnm.Print_Area" localSheetId="2">'Top wine exporting countries'!$A$1:$B$14</definedName>
    <definedName name="_xlnm.Print_Titles" localSheetId="3">'BRLH'!$1:$1</definedName>
    <definedName name="top" localSheetId="3">'BRLH'!#REF!</definedName>
  </definedNames>
  <calcPr fullCalcOnLoad="1"/>
</workbook>
</file>

<file path=xl/sharedStrings.xml><?xml version="1.0" encoding="utf-8"?>
<sst xmlns="http://schemas.openxmlformats.org/spreadsheetml/2006/main" count="190" uniqueCount="130">
  <si>
    <t>France</t>
  </si>
  <si>
    <t>Germany</t>
  </si>
  <si>
    <t>Japan</t>
  </si>
  <si>
    <t>Italy</t>
  </si>
  <si>
    <t>Argentina</t>
  </si>
  <si>
    <t>Spain</t>
  </si>
  <si>
    <t>Australia</t>
  </si>
  <si>
    <t>United Kingdom</t>
  </si>
  <si>
    <t>United States</t>
  </si>
  <si>
    <t>Netherlands</t>
  </si>
  <si>
    <t>Chile</t>
  </si>
  <si>
    <t>South Africa</t>
  </si>
  <si>
    <t>Greece</t>
  </si>
  <si>
    <t>Portugal</t>
  </si>
  <si>
    <t>New Zealand</t>
  </si>
  <si>
    <t>Belgium</t>
  </si>
  <si>
    <t>Luxembourg</t>
  </si>
  <si>
    <t>Croatia</t>
  </si>
  <si>
    <t>Switzerland</t>
  </si>
  <si>
    <t>Slovenia</t>
  </si>
  <si>
    <t>Austria</t>
  </si>
  <si>
    <t>World Total</t>
  </si>
  <si>
    <t>Turkey</t>
  </si>
  <si>
    <t>China</t>
  </si>
  <si>
    <t>Iran</t>
  </si>
  <si>
    <t>Romania</t>
  </si>
  <si>
    <t>Moldova</t>
  </si>
  <si>
    <t>Uzbekistan</t>
  </si>
  <si>
    <t>Bulgaria</t>
  </si>
  <si>
    <t>Ukraine</t>
  </si>
  <si>
    <t>Hungary</t>
  </si>
  <si>
    <t>Georgia</t>
  </si>
  <si>
    <t>Uruguay</t>
  </si>
  <si>
    <t>Denmark</t>
  </si>
  <si>
    <t>Liters per Capita</t>
  </si>
  <si>
    <t>Hectoliters (000)</t>
  </si>
  <si>
    <t>Russia</t>
  </si>
  <si>
    <t>Brazil</t>
  </si>
  <si>
    <t>Canada</t>
  </si>
  <si>
    <t>Vineyard Acres (000s)</t>
  </si>
  <si>
    <t>Production (000 Hectoliters)</t>
  </si>
  <si>
    <t>Yugoslavia</t>
  </si>
  <si>
    <t>Macedonia</t>
  </si>
  <si>
    <t>Productivity</t>
  </si>
  <si>
    <t>Total Production/Consumption</t>
  </si>
  <si>
    <t>EBIT/Sales</t>
  </si>
  <si>
    <t>Interest Cover</t>
  </si>
  <si>
    <t>EPS - Basic pre abnormals</t>
  </si>
  <si>
    <t>EPS - Diluted pre abnormals</t>
  </si>
  <si>
    <t>Payout ratio</t>
  </si>
  <si>
    <t>Tangible Gearing [Net Debt/Equity - Intangibles]</t>
  </si>
  <si>
    <t>Issued Shares - Fully Paid</t>
  </si>
  <si>
    <t>NTA Backing [per share]</t>
  </si>
  <si>
    <t xml:space="preserve">14,341  </t>
  </si>
  <si>
    <t xml:space="preserve">13,769  </t>
  </si>
  <si>
    <t>Depreciation &amp; Amortisation</t>
  </si>
  <si>
    <t>EBIT</t>
  </si>
  <si>
    <t>Interest [net]</t>
  </si>
  <si>
    <t>Abnormal Items + Eqty Acc.</t>
  </si>
  <si>
    <t>Profit before Tax</t>
  </si>
  <si>
    <t>Tax</t>
  </si>
  <si>
    <t>Profit after Tax</t>
  </si>
  <si>
    <t>Minority Interests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</si>
  <si>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</si>
  <si>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</si>
  <si>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</si>
  <si>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</si>
  <si>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</si>
  <si>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</si>
  <si>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</si>
  <si>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Investments</t>
  </si>
  <si>
    <t>Grapevines</t>
  </si>
  <si>
    <t>Intangibles</t>
  </si>
  <si>
    <t>TOTAL ASSETS</t>
  </si>
  <si>
    <t>CURRENT LIABILITIES</t>
  </si>
  <si>
    <t>Accounts Payable</t>
  </si>
  <si>
    <t>Borrowings</t>
  </si>
  <si>
    <t>Provisions</t>
  </si>
  <si>
    <t>Total Current Liabilities</t>
  </si>
  <si>
    <t>NON-CURRENT LIABILITIES</t>
  </si>
  <si>
    <t>TOTAL LIABLILITIES</t>
  </si>
  <si>
    <t>SHAREHOLDERS' EQUITY</t>
  </si>
  <si>
    <t>Share Capital</t>
  </si>
  <si>
    <t>Reserves</t>
  </si>
  <si>
    <t>Retained Profits</t>
  </si>
  <si>
    <t>TOTAL CAPITAL</t>
  </si>
  <si>
    <t>Profit before Abnor. &amp; Tax</t>
  </si>
  <si>
    <t>Balance Sheet ($000)</t>
  </si>
  <si>
    <t>Analytical Information ($000)</t>
  </si>
  <si>
    <t>Debt/Equity</t>
  </si>
  <si>
    <t>PAT [excl Abnor Tax Items]</t>
  </si>
  <si>
    <t>     Europe % total</t>
  </si>
  <si>
    <r>
      <t xml:space="preserve">     Europe </t>
    </r>
    <r>
      <rPr>
        <i/>
        <sz val="10"/>
        <color indexed="24"/>
        <rFont val="Arial"/>
        <family val="2"/>
      </rPr>
      <t>(97-02 forecast)</t>
    </r>
  </si>
  <si>
    <t>ROE</t>
  </si>
  <si>
    <t>ROA</t>
  </si>
  <si>
    <t>Top wine exporting countries (2002)</t>
  </si>
  <si>
    <t>U.S.</t>
  </si>
  <si>
    <t>U.K.</t>
  </si>
  <si>
    <t>Total</t>
  </si>
  <si>
    <t>Profit and Loss ($000)</t>
  </si>
  <si>
    <t>Total Revenue</t>
  </si>
  <si>
    <t>    Sales</t>
  </si>
  <si>
    <t>    Other</t>
  </si>
  <si>
    <t>Profit before Dep. &amp; Amort.</t>
  </si>
  <si>
    <t>Property, Plant, Equip.</t>
  </si>
  <si>
    <t>Total Non-Current Assets</t>
  </si>
  <si>
    <t>Total Non-Current Liabilities</t>
  </si>
  <si>
    <t>Total Div. Paid/Provided</t>
  </si>
  <si>
    <t>Net Borrowings</t>
  </si>
  <si>
    <t>Inventory Turnover</t>
  </si>
  <si>
    <t>Working Capital</t>
  </si>
  <si>
    <r>
      <t xml:space="preserve">     ROI Europe </t>
    </r>
    <r>
      <rPr>
        <i/>
        <sz val="10"/>
        <color indexed="24"/>
        <rFont val="Arial"/>
        <family val="2"/>
      </rPr>
      <t>(97-02 f'cast)</t>
    </r>
  </si>
  <si>
    <t>Dividend Fully Paid</t>
  </si>
  <si>
    <t>Dividend Partly Paid</t>
  </si>
  <si>
    <t>Source: Company Records</t>
  </si>
  <si>
    <t>Source: Wine Institute</t>
  </si>
  <si>
    <t>Source: http://www.wineinstitute.org/communications/statistics/index.htm</t>
  </si>
  <si>
    <t>http://www.wineinstitute.org/communications/statistics/index.htm</t>
  </si>
  <si>
    <t>New World Wine Producers</t>
  </si>
  <si>
    <t>New % Total</t>
  </si>
  <si>
    <r>
      <t xml:space="preserve">Source: </t>
    </r>
    <r>
      <rPr>
        <sz val="8"/>
        <rFont val="Arial"/>
        <family val="2"/>
      </rPr>
      <t>http://news.bbc.co.uk/1/hi/business/1943461.stm</t>
    </r>
  </si>
  <si>
    <t xml:space="preserve">  Branded wine</t>
  </si>
  <si>
    <t xml:space="preserve">  Wholesale and other</t>
  </si>
  <si>
    <t>Net sales</t>
  </si>
  <si>
    <t>For Years Ended Feb 28 (000's)</t>
  </si>
  <si>
    <t>Oper. income</t>
  </si>
  <si>
    <t>Equity</t>
  </si>
  <si>
    <t>Long-lived assets</t>
  </si>
  <si>
    <t>Total assets</t>
  </si>
  <si>
    <t>Cap. expend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</si>
</sst>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_);[Red]\(0\)"/>
    <numFmt numFmtId="166" formatCode="0.0%"/>
    <numFmt numFmtId="167" formatCode="[$€-2]\ #,##0_);[Red]\([$€-2]\ #,##0\)"/>
    <numFmt numFmtId="168" formatCode="0.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#,##0.0_);[Red]\(#,##0.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9"/>
      <color indexed="8"/>
      <name val="Geneva"/>
      <family val="0"/>
    </font>
    <font>
      <sz val="9"/>
      <name val="Arial"/>
      <family val="2"/>
    </font>
    <font>
      <b/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2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168" fontId="6" fillId="0" borderId="0" xfId="0" applyNumberFormat="1" applyFont="1" applyAlignment="1">
      <alignment wrapText="1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wrapText="1"/>
    </xf>
    <xf numFmtId="38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wrapText="1"/>
    </xf>
    <xf numFmtId="38" fontId="8" fillId="0" borderId="0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right" wrapText="1"/>
    </xf>
    <xf numFmtId="6" fontId="8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 applyAlignment="1">
      <alignment horizontal="right" wrapText="1"/>
    </xf>
    <xf numFmtId="8" fontId="8" fillId="0" borderId="6" xfId="0" applyNumberFormat="1" applyFont="1" applyFill="1" applyBorder="1" applyAlignment="1">
      <alignment horizontal="right" wrapText="1"/>
    </xf>
    <xf numFmtId="40" fontId="8" fillId="0" borderId="0" xfId="0" applyNumberFormat="1" applyFont="1" applyFill="1" applyAlignment="1">
      <alignment horizontal="right" wrapText="1"/>
    </xf>
    <xf numFmtId="8" fontId="8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wrapText="1"/>
    </xf>
    <xf numFmtId="38" fontId="12" fillId="0" borderId="0" xfId="0" applyNumberFormat="1" applyFont="1" applyFill="1" applyAlignment="1">
      <alignment horizontal="right" wrapText="1"/>
    </xf>
    <xf numFmtId="0" fontId="11" fillId="0" borderId="0" xfId="0" applyFont="1" applyAlignment="1">
      <alignment wrapText="1"/>
    </xf>
    <xf numFmtId="166" fontId="12" fillId="0" borderId="0" xfId="0" applyNumberFormat="1" applyFont="1" applyFill="1" applyAlignment="1">
      <alignment horizontal="right" wrapText="1"/>
    </xf>
    <xf numFmtId="38" fontId="12" fillId="3" borderId="0" xfId="0" applyNumberFormat="1" applyFont="1" applyFill="1" applyAlignment="1">
      <alignment horizontal="right" wrapText="1"/>
    </xf>
    <xf numFmtId="166" fontId="12" fillId="3" borderId="0" xfId="0" applyNumberFormat="1" applyFont="1" applyFill="1" applyAlignment="1">
      <alignment horizontal="right" wrapText="1"/>
    </xf>
    <xf numFmtId="166" fontId="11" fillId="0" borderId="0" xfId="0" applyNumberFormat="1" applyFont="1" applyAlignment="1">
      <alignment wrapText="1"/>
    </xf>
    <xf numFmtId="166" fontId="11" fillId="3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166" fontId="14" fillId="2" borderId="4" xfId="0" applyNumberFormat="1" applyFont="1" applyFill="1" applyBorder="1" applyAlignment="1">
      <alignment wrapText="1"/>
    </xf>
    <xf numFmtId="166" fontId="14" fillId="2" borderId="2" xfId="0" applyNumberFormat="1" applyFont="1" applyFill="1" applyBorder="1" applyAlignment="1">
      <alignment wrapText="1"/>
    </xf>
    <xf numFmtId="166" fontId="15" fillId="2" borderId="4" xfId="0" applyNumberFormat="1" applyFont="1" applyFill="1" applyBorder="1" applyAlignment="1">
      <alignment wrapText="1"/>
    </xf>
    <xf numFmtId="0" fontId="14" fillId="0" borderId="0" xfId="0" applyFont="1" applyAlignment="1">
      <alignment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49" fontId="15" fillId="2" borderId="3" xfId="0" applyNumberFormat="1" applyFont="1" applyFill="1" applyBorder="1" applyAlignment="1">
      <alignment wrapText="1"/>
    </xf>
    <xf numFmtId="175" fontId="12" fillId="0" borderId="0" xfId="0" applyNumberFormat="1" applyFont="1" applyFill="1" applyAlignment="1">
      <alignment horizontal="right" wrapText="1"/>
    </xf>
    <xf numFmtId="49" fontId="12" fillId="2" borderId="6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3" fontId="4" fillId="0" borderId="11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6" fillId="4" borderId="1" xfId="0" applyFont="1" applyFill="1" applyBorder="1" applyAlignment="1">
      <alignment wrapText="1"/>
    </xf>
    <xf numFmtId="4" fontId="4" fillId="4" borderId="0" xfId="0" applyNumberFormat="1" applyFont="1" applyFill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3" fontId="4" fillId="4" borderId="2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168" fontId="6" fillId="4" borderId="0" xfId="0" applyNumberFormat="1" applyFont="1" applyFill="1" applyAlignment="1">
      <alignment wrapText="1"/>
    </xf>
    <xf numFmtId="0" fontId="6" fillId="4" borderId="0" xfId="0" applyFont="1" applyFill="1" applyAlignment="1">
      <alignment wrapText="1"/>
    </xf>
    <xf numFmtId="4" fontId="4" fillId="4" borderId="2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wrapText="1"/>
    </xf>
    <xf numFmtId="3" fontId="6" fillId="4" borderId="0" xfId="0" applyNumberFormat="1" applyFont="1" applyFill="1" applyAlignment="1">
      <alignment wrapText="1"/>
    </xf>
    <xf numFmtId="166" fontId="6" fillId="4" borderId="0" xfId="0" applyNumberFormat="1" applyFont="1" applyFill="1" applyAlignment="1">
      <alignment wrapText="1"/>
    </xf>
    <xf numFmtId="3" fontId="6" fillId="4" borderId="2" xfId="0" applyNumberFormat="1" applyFont="1" applyFill="1" applyBorder="1" applyAlignment="1">
      <alignment wrapText="1"/>
    </xf>
    <xf numFmtId="166" fontId="6" fillId="4" borderId="2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166" fontId="6" fillId="4" borderId="1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0" fillId="0" borderId="6" xfId="0" applyNumberFormat="1" applyBorder="1" applyAlignment="1">
      <alignment horizontal="center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1" fillId="0" borderId="9" xfId="0" applyFont="1" applyBorder="1" applyAlignment="1">
      <alignment wrapText="1"/>
    </xf>
    <xf numFmtId="49" fontId="14" fillId="5" borderId="6" xfId="0" applyNumberFormat="1" applyFont="1" applyFill="1" applyBorder="1" applyAlignment="1">
      <alignment wrapText="1"/>
    </xf>
    <xf numFmtId="49" fontId="14" fillId="0" borderId="6" xfId="0" applyNumberFormat="1" applyFont="1" applyBorder="1" applyAlignment="1">
      <alignment wrapText="1"/>
    </xf>
    <xf numFmtId="49" fontId="18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9" fillId="2" borderId="0" xfId="0" applyNumberFormat="1" applyFont="1" applyFill="1" applyAlignment="1">
      <alignment wrapText="1"/>
    </xf>
    <xf numFmtId="49" fontId="0" fillId="2" borderId="0" xfId="0" applyNumberFormat="1" applyFont="1" applyFill="1" applyAlignment="1">
      <alignment wrapText="1"/>
    </xf>
    <xf numFmtId="49" fontId="9" fillId="2" borderId="5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Per/Capita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Consumption'!$B$31:$F$31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843994"/>
        <c:axId val="46725035"/>
      </c:line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Consumption'!$G$3:$K$3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Consumption'!$G$14:$K$14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Consumption'!$G$16:$K$16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Consumption'!$G$20:$K$20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Consumption'!$G$31:$K$31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Consumption'!$G$36:$K$36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Consumption'!$G$37:$K$37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Production/Consumption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Consumption'!$A$3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Consumption'!$L$3:$P$3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Consumption'!$A$4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Consumption'!$L$4:$P$4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Consumption'!$A$14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Consumption'!$L$14:$P$14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Consumption'!$A$16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Consumption'!$L$16:$P$16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Consumption'!$A$20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Consumption'!$L$20:$P$20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Consumption'!$A$31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Consumption'!$L$31:$P$31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Consumption'!$A$36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Consumption'!$L$36:$P$36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Consumption'!$A$37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Consumption'!$G$2:$K$2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Consumption'!$L$37:$P$37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Acres Available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Production'!$B$31:$F$31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Production'!$B$36:$F$36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Production'!$B$37:$F$37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Hecto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liters Produced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Production'!$G$3:$K$3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Production'!$G$4:$K$4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Production'!$G$14:$K$14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Production'!$G$16:$K$16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Production'!$G$20:$K$20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Production'!$G$31:$K$31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Production'!$G$36:$K$36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Production'!$G$37:$K$37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Productivity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'Global Production'!$A$3</c:f>
              <c:strCache>
                <c:ptCount val="1"/>
                <c:pt idx="0">
                  <c:v>Argentina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Production'!$L$3:$P$3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'Global Production'!$A$4</c:f>
              <c:strCache>
                <c:ptCount val="1"/>
                <c:pt idx="0">
                  <c:v>Australia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Production'!$L$4:$P$4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'Global Production'!$A$14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Production'!$L$14:$P$14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'Global Production'!$A$16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Consumption'!$B$2:$F$2</c:f>
              <c:numCache>
                <c:ptCount val="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</c:numCache>
            </c:numRef>
          </c:cat>
          <c:val>
            <c:numRef>
              <c:f>'Global Production'!$L$16:$P$16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'Global Production'!$A$20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Production'!$L$20:$P$20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'Global Production'!$A$31</c:f>
              <c:strCache>
                <c:ptCount val="1"/>
                <c:pt idx="0">
                  <c:v>South Africa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Production'!$L$31:$P$31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'Global Production'!$A$36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Production'!$L$36:$P$36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'Global Production'!$A$37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Production'!$L$37:$P$37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World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'Global Production'!$B$1:$F$1</c:f>
              <c:strCache>
                <c:ptCount val="1"/>
                <c:pt idx="0">
                  <c:v>Vineyard Acres (000s)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'Global Production'!$B$2:$F$2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'Global Production'!$B$43:$F$43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'Global Production'!$G$1:$K$1</c:f>
              <c:strCache>
                <c:ptCount val="1"/>
                <c:pt idx="0">
                  <c:v>Production (000 Hectoliters)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Production'!$G$43:$K$43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Hectoliters Consumption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'Global Consumption'!$G$43:$K$43</c:f>
              <c:numCache>
                <c:ptCount val="5"/>
                <c:pt idx="0">
                  <c:v>0.22695084570500038</c:v>
                </c:pt>
                <c:pt idx="1">
                  <c:v>0.23038406540100878</c:v>
                </c:pt>
                <c:pt idx="2">
                  <c:v>0.23632254525507404</c:v>
                </c:pt>
                <c:pt idx="3">
                  <c:v>0.23564501469251609</c:v>
                </c:pt>
                <c:pt idx="4">
                  <c:v>0.23642308536317752</c:v>
                </c:pt>
              </c:numCache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5</xdr:col>
      <xdr:colOff>600075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1057275" y="6886575"/>
        <a:ext cx="30289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10</xdr:col>
      <xdr:colOff>600075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4095750" y="6886575"/>
        <a:ext cx="30384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15</xdr:col>
      <xdr:colOff>457200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7143750" y="6886575"/>
        <a:ext cx="30480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5</xdr:col>
      <xdr:colOff>600075</xdr:colOff>
      <xdr:row>63</xdr:row>
      <xdr:rowOff>85725</xdr:rowOff>
    </xdr:to>
    <xdr:graphicFrame>
      <xdr:nvGraphicFramePr>
        <xdr:cNvPr id="1" name="Chart 1"/>
        <xdr:cNvGraphicFramePr/>
      </xdr:nvGraphicFramePr>
      <xdr:xfrm>
        <a:off x="1047750" y="6877050"/>
        <a:ext cx="3038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10</xdr:col>
      <xdr:colOff>38100</xdr:colOff>
      <xdr:row>63</xdr:row>
      <xdr:rowOff>95250</xdr:rowOff>
    </xdr:to>
    <xdr:graphicFrame>
      <xdr:nvGraphicFramePr>
        <xdr:cNvPr id="2" name="Chart 2"/>
        <xdr:cNvGraphicFramePr/>
      </xdr:nvGraphicFramePr>
      <xdr:xfrm>
        <a:off x="4095750" y="6877050"/>
        <a:ext cx="30480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15</xdr:col>
      <xdr:colOff>533400</xdr:colOff>
      <xdr:row>63</xdr:row>
      <xdr:rowOff>104775</xdr:rowOff>
    </xdr:to>
    <xdr:graphicFrame>
      <xdr:nvGraphicFramePr>
        <xdr:cNvPr id="3" name="Chart 3"/>
        <xdr:cNvGraphicFramePr/>
      </xdr:nvGraphicFramePr>
      <xdr:xfrm>
        <a:off x="7858125" y="6877050"/>
        <a:ext cx="30575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9525</xdr:colOff>
      <xdr:row>83</xdr:row>
      <xdr:rowOff>95250</xdr:rowOff>
    </xdr:to>
    <xdr:graphicFrame>
      <xdr:nvGraphicFramePr>
        <xdr:cNvPr id="4" name="Chart 4"/>
        <xdr:cNvGraphicFramePr/>
      </xdr:nvGraphicFramePr>
      <xdr:xfrm>
        <a:off x="1047750" y="10115550"/>
        <a:ext cx="60674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1" sqref="A1:A2"/>
    </sheetView>
  </sheetViews>
  <sheetFormatPr defaultColWidth="9.140625" defaultRowHeight="12.75"/>
  <cols>
    <col min="1" max="1" width="15.7109375" style="2" customWidth="1"/>
    <col min="2" max="11" width="9.140625" style="2" customWidth="1"/>
    <col min="12" max="12" width="11.421875" style="2" bestFit="1" customWidth="1"/>
    <col min="13" max="16384" width="9.140625" style="2" customWidth="1"/>
  </cols>
  <sheetData>
    <row r="1" spans="1:16" ht="12">
      <c r="A1" s="104" t="s">
        <v>115</v>
      </c>
      <c r="B1" s="100" t="s">
        <v>34</v>
      </c>
      <c r="C1" s="101"/>
      <c r="D1" s="101"/>
      <c r="E1" s="101"/>
      <c r="F1" s="102"/>
      <c r="G1" s="100" t="s">
        <v>35</v>
      </c>
      <c r="H1" s="101"/>
      <c r="I1" s="101"/>
      <c r="J1" s="101"/>
      <c r="K1" s="102"/>
      <c r="L1" s="103" t="s">
        <v>44</v>
      </c>
      <c r="M1" s="103"/>
      <c r="N1" s="103"/>
      <c r="O1" s="103"/>
      <c r="P1" s="103"/>
    </row>
    <row r="2" spans="1:16" ht="12">
      <c r="A2" s="105"/>
      <c r="B2" s="55">
        <v>1997</v>
      </c>
      <c r="C2" s="56">
        <v>1998</v>
      </c>
      <c r="D2" s="56">
        <v>1999</v>
      </c>
      <c r="E2" s="56">
        <v>2000</v>
      </c>
      <c r="F2" s="57">
        <v>2001</v>
      </c>
      <c r="G2" s="55">
        <v>1997</v>
      </c>
      <c r="H2" s="56">
        <v>1998</v>
      </c>
      <c r="I2" s="56">
        <v>1999</v>
      </c>
      <c r="J2" s="56">
        <v>2000</v>
      </c>
      <c r="K2" s="57">
        <v>2001</v>
      </c>
      <c r="L2" s="56">
        <v>1997</v>
      </c>
      <c r="M2" s="56">
        <v>1998</v>
      </c>
      <c r="N2" s="56">
        <v>1999</v>
      </c>
      <c r="O2" s="56">
        <v>2000</v>
      </c>
      <c r="P2" s="56">
        <v>2001</v>
      </c>
    </row>
    <row r="3" spans="1:16" s="82" customFormat="1" ht="12">
      <c r="A3" s="75" t="s">
        <v>4</v>
      </c>
      <c r="B3" s="83">
        <v>36.23</v>
      </c>
      <c r="C3" s="84">
        <v>34.32</v>
      </c>
      <c r="D3" s="84">
        <v>34.01</v>
      </c>
      <c r="E3" s="84">
        <v>33.8</v>
      </c>
      <c r="F3" s="77">
        <v>32.57</v>
      </c>
      <c r="G3" s="78">
        <v>13390</v>
      </c>
      <c r="H3" s="79">
        <v>12683</v>
      </c>
      <c r="I3" s="79">
        <v>12567</v>
      </c>
      <c r="J3" s="79">
        <v>12491</v>
      </c>
      <c r="K3" s="80">
        <v>12036</v>
      </c>
      <c r="L3" s="81">
        <f>+'Global Production'!G3/'Global Consumption'!G3</f>
        <v>1.0082150858849888</v>
      </c>
      <c r="M3" s="81">
        <f>+'Global Production'!H3/'Global Consumption'!H3</f>
        <v>0.9992115430103288</v>
      </c>
      <c r="N3" s="81">
        <f>+'Global Production'!I3/'Global Consumption'!I3</f>
        <v>1.2642635473860109</v>
      </c>
      <c r="O3" s="81">
        <f>+'Global Production'!J3/'Global Consumption'!J3</f>
        <v>1.0036826515090866</v>
      </c>
      <c r="P3" s="81">
        <f>+'Global Production'!K3/'Global Consumption'!K3</f>
        <v>1.3156364240611498</v>
      </c>
    </row>
    <row r="4" spans="1:16" s="82" customFormat="1" ht="12">
      <c r="A4" s="75" t="s">
        <v>6</v>
      </c>
      <c r="B4" s="83">
        <v>17.94</v>
      </c>
      <c r="C4" s="84">
        <v>18.82</v>
      </c>
      <c r="D4" s="84">
        <v>19.25</v>
      </c>
      <c r="E4" s="84">
        <v>20.14</v>
      </c>
      <c r="F4" s="77">
        <v>20.54</v>
      </c>
      <c r="G4" s="78">
        <v>3472</v>
      </c>
      <c r="H4" s="79">
        <v>3644</v>
      </c>
      <c r="I4" s="79">
        <v>3726</v>
      </c>
      <c r="J4" s="79">
        <v>3899</v>
      </c>
      <c r="K4" s="80">
        <v>3976</v>
      </c>
      <c r="L4" s="81">
        <f>+'Global Production'!G4/'Global Consumption'!G4</f>
        <v>1.778225806451613</v>
      </c>
      <c r="M4" s="81">
        <f>+'Global Production'!H4/'Global Consumption'!H4</f>
        <v>2.0348518111964875</v>
      </c>
      <c r="N4" s="81">
        <f>+'Global Production'!I4/'Global Consumption'!I4</f>
        <v>2.284219001610306</v>
      </c>
      <c r="O4" s="81">
        <f>+'Global Production'!J4/'Global Consumption'!J4</f>
        <v>2.068222621184919</v>
      </c>
      <c r="P4" s="81">
        <f>+'Global Production'!K4/'Global Consumption'!K4</f>
        <v>2.556086519114688</v>
      </c>
    </row>
    <row r="5" spans="1:16" ht="12.75" customHeight="1">
      <c r="A5" s="1" t="s">
        <v>20</v>
      </c>
      <c r="B5" s="15">
        <v>31.98</v>
      </c>
      <c r="C5" s="16">
        <v>30.75</v>
      </c>
      <c r="D5" s="16">
        <v>30.81</v>
      </c>
      <c r="E5" s="16">
        <v>30.96</v>
      </c>
      <c r="F5" s="17">
        <v>30.46</v>
      </c>
      <c r="G5" s="3">
        <v>2600</v>
      </c>
      <c r="H5" s="4">
        <v>2500</v>
      </c>
      <c r="I5" s="4">
        <v>2505</v>
      </c>
      <c r="J5" s="4">
        <v>2517</v>
      </c>
      <c r="K5" s="5">
        <v>2477</v>
      </c>
      <c r="L5" s="22">
        <f>+'Global Production'!G5/'Global Consumption'!G5</f>
        <v>0.693076923076923</v>
      </c>
      <c r="M5" s="22">
        <f>+'Global Production'!H5/'Global Consumption'!H5</f>
        <v>1.0812</v>
      </c>
      <c r="N5" s="22">
        <f>+'Global Production'!I5/'Global Consumption'!I5</f>
        <v>1.1189620758483034</v>
      </c>
      <c r="O5" s="22">
        <f>+'Global Production'!J5/'Global Consumption'!J5</f>
        <v>0.9288835915772745</v>
      </c>
      <c r="P5" s="22">
        <f>+'Global Production'!K5/'Global Consumption'!K5</f>
        <v>1.0218005651998385</v>
      </c>
    </row>
    <row r="6" spans="1:16" ht="12">
      <c r="A6" s="1" t="s">
        <v>15</v>
      </c>
      <c r="B6" s="15">
        <v>23.86</v>
      </c>
      <c r="C6" s="16">
        <v>22.94</v>
      </c>
      <c r="D6" s="16">
        <v>22.95</v>
      </c>
      <c r="E6" s="16">
        <v>23.43</v>
      </c>
      <c r="F6" s="17">
        <v>24.12</v>
      </c>
      <c r="G6" s="3">
        <v>2444</v>
      </c>
      <c r="H6" s="4">
        <v>2349</v>
      </c>
      <c r="I6" s="4">
        <v>2350</v>
      </c>
      <c r="J6" s="4">
        <v>2400</v>
      </c>
      <c r="K6" s="5">
        <v>2470</v>
      </c>
      <c r="L6" s="22">
        <f>+'Global Production'!G6/'Global Consumption'!G6</f>
        <v>0.0004091653027823241</v>
      </c>
      <c r="M6" s="22">
        <f>+'Global Production'!H6/'Global Consumption'!H6</f>
        <v>0.0004257130693912303</v>
      </c>
      <c r="N6" s="22">
        <f>+'Global Production'!I6/'Global Consumption'!I6</f>
        <v>0.000851063829787234</v>
      </c>
      <c r="O6" s="22">
        <f>+'Global Production'!J6/'Global Consumption'!J6</f>
        <v>0.0008333333333333334</v>
      </c>
      <c r="P6" s="22">
        <f>+'Global Production'!K6/'Global Consumption'!K6</f>
        <v>0.0008097165991902834</v>
      </c>
    </row>
    <row r="7" spans="1:16" s="82" customFormat="1" ht="12">
      <c r="A7" s="75" t="s">
        <v>37</v>
      </c>
      <c r="B7" s="76">
        <v>1.49</v>
      </c>
      <c r="C7" s="76">
        <v>1.48</v>
      </c>
      <c r="D7" s="76">
        <v>1.71</v>
      </c>
      <c r="E7" s="76">
        <v>1.84</v>
      </c>
      <c r="F7" s="77">
        <v>1.78</v>
      </c>
      <c r="G7" s="78">
        <v>2577</v>
      </c>
      <c r="H7" s="79">
        <v>2552</v>
      </c>
      <c r="I7" s="79">
        <v>2963</v>
      </c>
      <c r="J7" s="79">
        <v>3177</v>
      </c>
      <c r="K7" s="80">
        <v>3079</v>
      </c>
      <c r="L7" s="81">
        <f>+'Global Production'!G7/'Global Consumption'!G7</f>
        <v>1.0644159875824601</v>
      </c>
      <c r="M7" s="81">
        <f>+'Global Production'!H7/'Global Consumption'!H7</f>
        <v>1.0901253918495297</v>
      </c>
      <c r="N7" s="81">
        <f>+'Global Production'!I7/'Global Consumption'!I7</f>
        <v>1.0516368545393182</v>
      </c>
      <c r="O7" s="81">
        <f>+'Global Production'!J7/'Global Consumption'!J7</f>
        <v>1.1451054453887315</v>
      </c>
      <c r="P7" s="81">
        <f>+'Global Production'!K7/'Global Consumption'!K7</f>
        <v>0.9639493341994154</v>
      </c>
    </row>
    <row r="8" spans="1:16" ht="12">
      <c r="A8" s="1" t="s">
        <v>28</v>
      </c>
      <c r="B8" s="15">
        <v>8.98</v>
      </c>
      <c r="C8" s="16">
        <v>8.34</v>
      </c>
      <c r="D8" s="16">
        <v>12.65</v>
      </c>
      <c r="E8" s="16">
        <v>14.77</v>
      </c>
      <c r="F8" s="17">
        <v>19.66</v>
      </c>
      <c r="G8" s="3">
        <v>700</v>
      </c>
      <c r="H8" s="4">
        <v>650</v>
      </c>
      <c r="I8" s="4">
        <v>986</v>
      </c>
      <c r="J8" s="4">
        <v>1151</v>
      </c>
      <c r="K8" s="5">
        <v>1533</v>
      </c>
      <c r="L8" s="22">
        <f>+'Global Production'!G8/'Global Consumption'!G8</f>
        <v>4.815714285714286</v>
      </c>
      <c r="M8" s="22">
        <f>+'Global Production'!H8/'Global Consumption'!H8</f>
        <v>3.2753846153846156</v>
      </c>
      <c r="N8" s="22">
        <f>+'Global Production'!I8/'Global Consumption'!I8</f>
        <v>1.7393509127789046</v>
      </c>
      <c r="O8" s="22">
        <f>+'Global Production'!J8/'Global Consumption'!J8</f>
        <v>2.8714161598609906</v>
      </c>
      <c r="P8" s="22">
        <f>+'Global Production'!K8/'Global Consumption'!K8</f>
        <v>1.4742335290280495</v>
      </c>
    </row>
    <row r="9" spans="1:16" s="82" customFormat="1" ht="12">
      <c r="A9" s="75" t="s">
        <v>38</v>
      </c>
      <c r="B9" s="76">
        <v>6.71</v>
      </c>
      <c r="C9" s="76">
        <v>7.53</v>
      </c>
      <c r="D9" s="76">
        <v>8.59</v>
      </c>
      <c r="E9" s="76">
        <v>8.81</v>
      </c>
      <c r="F9" s="77">
        <v>8.95</v>
      </c>
      <c r="G9" s="78">
        <v>2099</v>
      </c>
      <c r="H9" s="79">
        <v>2355</v>
      </c>
      <c r="I9" s="79">
        <v>2688</v>
      </c>
      <c r="J9" s="79">
        <v>2756</v>
      </c>
      <c r="K9" s="80">
        <v>2800</v>
      </c>
      <c r="L9" s="81">
        <f>+'Global Production'!G9/'Global Consumption'!G9</f>
        <v>0.16341114816579325</v>
      </c>
      <c r="M9" s="81">
        <f>+'Global Production'!H9/'Global Consumption'!H9</f>
        <v>0.15753715498938428</v>
      </c>
      <c r="N9" s="81">
        <f>+'Global Production'!I9/'Global Consumption'!I9</f>
        <v>0.19047619047619047</v>
      </c>
      <c r="O9" s="81">
        <f>+'Global Production'!J9/'Global Consumption'!J9</f>
        <v>0.15529753265602322</v>
      </c>
      <c r="P9" s="81">
        <f>+'Global Production'!K9/'Global Consumption'!K9</f>
        <v>0.15892857142857142</v>
      </c>
    </row>
    <row r="10" spans="1:16" s="82" customFormat="1" ht="12">
      <c r="A10" s="75" t="s">
        <v>10</v>
      </c>
      <c r="B10" s="83">
        <v>12.54</v>
      </c>
      <c r="C10" s="84">
        <v>17.7</v>
      </c>
      <c r="D10" s="84">
        <v>18.61</v>
      </c>
      <c r="E10" s="84">
        <v>14.82</v>
      </c>
      <c r="F10" s="77">
        <v>14.68</v>
      </c>
      <c r="G10" s="78">
        <v>1922</v>
      </c>
      <c r="H10" s="79">
        <v>2713</v>
      </c>
      <c r="I10" s="79">
        <v>2853</v>
      </c>
      <c r="J10" s="79">
        <v>2271</v>
      </c>
      <c r="K10" s="80">
        <v>2250</v>
      </c>
      <c r="L10" s="81">
        <f>+'Global Production'!G10/'Global Consumption'!G10</f>
        <v>2.366805411030177</v>
      </c>
      <c r="M10" s="81">
        <f>+'Global Production'!H10/'Global Consumption'!H10</f>
        <v>2.0180611868779947</v>
      </c>
      <c r="N10" s="81">
        <f>+'Global Production'!I10/'Global Consumption'!I10</f>
        <v>1.6848930949877323</v>
      </c>
      <c r="O10" s="81">
        <f>+'Global Production'!J10/'Global Consumption'!J10</f>
        <v>2.9387934830471156</v>
      </c>
      <c r="P10" s="81">
        <f>+'Global Production'!K10/'Global Consumption'!K10</f>
        <v>2.514666666666667</v>
      </c>
    </row>
    <row r="11" spans="1:16" ht="12">
      <c r="A11" s="1" t="s">
        <v>23</v>
      </c>
      <c r="B11" s="15">
        <v>0.28</v>
      </c>
      <c r="C11" s="16">
        <v>0.31</v>
      </c>
      <c r="D11" s="16">
        <v>0.84</v>
      </c>
      <c r="E11" s="16">
        <v>0.85</v>
      </c>
      <c r="F11" s="17">
        <v>0.87</v>
      </c>
      <c r="G11" s="3">
        <v>3473</v>
      </c>
      <c r="H11" s="4">
        <v>3940</v>
      </c>
      <c r="I11" s="4">
        <v>10546</v>
      </c>
      <c r="J11" s="4">
        <v>10695</v>
      </c>
      <c r="K11" s="5">
        <v>10952</v>
      </c>
      <c r="L11" s="22">
        <f>+'Global Production'!G11/'Global Consumption'!G11</f>
        <v>0.9213936078318457</v>
      </c>
      <c r="M11" s="22">
        <f>+'Global Production'!H11/'Global Consumption'!H11</f>
        <v>0.9010152284263959</v>
      </c>
      <c r="N11" s="22">
        <f>+'Global Production'!I11/'Global Consumption'!I11</f>
        <v>0.972975535748151</v>
      </c>
      <c r="O11" s="22">
        <f>+'Global Production'!J11/'Global Consumption'!J11</f>
        <v>0.9817671809256662</v>
      </c>
      <c r="P11" s="22">
        <f>+'Global Production'!K11/'Global Consumption'!K11</f>
        <v>0.9861212563915267</v>
      </c>
    </row>
    <row r="12" spans="1:16" ht="12">
      <c r="A12" s="1" t="s">
        <v>17</v>
      </c>
      <c r="B12" s="15">
        <v>50.18</v>
      </c>
      <c r="C12" s="16">
        <v>49.65</v>
      </c>
      <c r="D12" s="16">
        <v>46.96</v>
      </c>
      <c r="E12" s="16">
        <v>42.03</v>
      </c>
      <c r="F12" s="17">
        <v>43.2</v>
      </c>
      <c r="G12" s="3">
        <v>2149</v>
      </c>
      <c r="H12" s="4">
        <v>2126</v>
      </c>
      <c r="I12" s="4">
        <v>2011</v>
      </c>
      <c r="J12" s="4">
        <v>1800</v>
      </c>
      <c r="K12" s="5">
        <v>1850</v>
      </c>
      <c r="L12" s="22">
        <f>+'Global Production'!G12/'Global Consumption'!G12</f>
        <v>1.0516519311307584</v>
      </c>
      <c r="M12" s="22">
        <f>+'Global Production'!H12/'Global Consumption'!H12</f>
        <v>1.0710253998118533</v>
      </c>
      <c r="N12" s="22">
        <f>+'Global Production'!I12/'Global Consumption'!I12</f>
        <v>1.041272998508205</v>
      </c>
      <c r="O12" s="22">
        <f>+'Global Production'!J12/'Global Consumption'!J12</f>
        <v>1.0505555555555555</v>
      </c>
      <c r="P12" s="22">
        <f>+'Global Production'!K12/'Global Consumption'!K12</f>
        <v>1.054054054054054</v>
      </c>
    </row>
    <row r="13" spans="1:16" ht="12">
      <c r="A13" s="1" t="s">
        <v>33</v>
      </c>
      <c r="B13" s="15">
        <v>28.39</v>
      </c>
      <c r="C13" s="16">
        <v>29.31</v>
      </c>
      <c r="D13" s="16">
        <v>29.27</v>
      </c>
      <c r="E13" s="16">
        <v>29.05</v>
      </c>
      <c r="F13" s="17">
        <v>28.86</v>
      </c>
      <c r="G13" s="3">
        <v>1515</v>
      </c>
      <c r="H13" s="4">
        <v>1564</v>
      </c>
      <c r="I13" s="4">
        <v>1562</v>
      </c>
      <c r="J13" s="4">
        <v>1550</v>
      </c>
      <c r="K13" s="5">
        <v>1540</v>
      </c>
      <c r="L13" s="22">
        <f>+'Global Production'!G13/'Global Consumption'!G13</f>
        <v>0</v>
      </c>
      <c r="M13" s="22">
        <f>+'Global Production'!H13/'Global Consumption'!H13</f>
        <v>0</v>
      </c>
      <c r="N13" s="22">
        <f>+'Global Production'!I13/'Global Consumption'!I13</f>
        <v>0</v>
      </c>
      <c r="O13" s="22">
        <f>+'Global Production'!J13/'Global Consumption'!J13</f>
        <v>0</v>
      </c>
      <c r="P13" s="22">
        <f>+'Global Production'!K13/'Global Consumption'!K13</f>
        <v>0</v>
      </c>
    </row>
    <row r="14" spans="1:16" ht="12">
      <c r="A14" s="1" t="s">
        <v>0</v>
      </c>
      <c r="B14" s="15">
        <v>59.84</v>
      </c>
      <c r="C14" s="16">
        <v>61.23</v>
      </c>
      <c r="D14" s="16">
        <v>59.67</v>
      </c>
      <c r="E14" s="16">
        <v>58.15</v>
      </c>
      <c r="F14" s="17">
        <v>57.17</v>
      </c>
      <c r="G14" s="3">
        <v>35500</v>
      </c>
      <c r="H14" s="4">
        <v>36330</v>
      </c>
      <c r="I14" s="4">
        <v>35400</v>
      </c>
      <c r="J14" s="4">
        <v>34500</v>
      </c>
      <c r="K14" s="5">
        <v>33916</v>
      </c>
      <c r="L14" s="22">
        <f>+'Global Production'!G14/'Global Consumption'!G14</f>
        <v>1.5087605633802816</v>
      </c>
      <c r="M14" s="22">
        <f>+'Global Production'!H14/'Global Consumption'!H14</f>
        <v>1.449793559042114</v>
      </c>
      <c r="N14" s="22">
        <f>+'Global Production'!I14/'Global Consumption'!I14</f>
        <v>1.7100282485875706</v>
      </c>
      <c r="O14" s="22">
        <f>+'Global Production'!J14/'Global Consumption'!J14</f>
        <v>1.6678550724637682</v>
      </c>
      <c r="P14" s="22">
        <f>+'Global Production'!K14/'Global Consumption'!K14</f>
        <v>1.5741537917207218</v>
      </c>
    </row>
    <row r="15" spans="1:16" ht="12">
      <c r="A15" s="1" t="s">
        <v>31</v>
      </c>
      <c r="B15" s="15">
        <v>15.94</v>
      </c>
      <c r="C15" s="16">
        <v>15.94</v>
      </c>
      <c r="D15" s="16">
        <v>37.12</v>
      </c>
      <c r="E15" s="16">
        <v>33.23</v>
      </c>
      <c r="F15" s="17">
        <v>31.88</v>
      </c>
      <c r="G15" s="3">
        <v>800</v>
      </c>
      <c r="H15" s="4">
        <v>800</v>
      </c>
      <c r="I15" s="4">
        <v>1863</v>
      </c>
      <c r="J15" s="4">
        <v>1668</v>
      </c>
      <c r="K15" s="5">
        <v>1600</v>
      </c>
      <c r="L15" s="22">
        <f>+'Global Production'!G15/'Global Consumption'!G15</f>
        <v>1.0375</v>
      </c>
      <c r="M15" s="22">
        <f>+'Global Production'!H15/'Global Consumption'!H15</f>
        <v>1.0375</v>
      </c>
      <c r="N15" s="22">
        <f>+'Global Production'!I15/'Global Consumption'!I15</f>
        <v>0.6977992485238862</v>
      </c>
      <c r="O15" s="22">
        <f>+'Global Production'!J15/'Global Consumption'!J15</f>
        <v>0.6822541966426858</v>
      </c>
      <c r="P15" s="22">
        <f>+'Global Production'!K15/'Global Consumption'!K15</f>
        <v>0.82875</v>
      </c>
    </row>
    <row r="16" spans="1:16" ht="12">
      <c r="A16" s="1" t="s">
        <v>1</v>
      </c>
      <c r="B16" s="15">
        <v>22.92</v>
      </c>
      <c r="C16" s="16">
        <v>22.91</v>
      </c>
      <c r="D16" s="16">
        <v>23.85</v>
      </c>
      <c r="E16" s="16">
        <v>24.34</v>
      </c>
      <c r="F16" s="17">
        <v>24.21</v>
      </c>
      <c r="G16" s="3">
        <v>18974</v>
      </c>
      <c r="H16" s="4">
        <v>18970</v>
      </c>
      <c r="I16" s="4">
        <v>19751</v>
      </c>
      <c r="J16" s="4">
        <v>20150</v>
      </c>
      <c r="K16" s="5">
        <v>20044</v>
      </c>
      <c r="L16" s="22">
        <f>+'Global Production'!G16/'Global Consumption'!G16</f>
        <v>0.44771792979867187</v>
      </c>
      <c r="M16" s="22">
        <f>+'Global Production'!H16/'Global Consumption'!H16</f>
        <v>0.5711122825513969</v>
      </c>
      <c r="N16" s="22">
        <f>+'Global Production'!I16/'Global Consumption'!I16</f>
        <v>0.6137917067490254</v>
      </c>
      <c r="O16" s="22">
        <f>+'Global Production'!J16/'Global Consumption'!J16</f>
        <v>0.4889330024813896</v>
      </c>
      <c r="P16" s="22">
        <f>+'Global Production'!K16/'Global Consumption'!K16</f>
        <v>0.4435741368988226</v>
      </c>
    </row>
    <row r="17" spans="1:16" ht="12">
      <c r="A17" s="1" t="s">
        <v>12</v>
      </c>
      <c r="B17" s="15">
        <v>27.35</v>
      </c>
      <c r="C17" s="16">
        <v>27.61</v>
      </c>
      <c r="D17" s="16">
        <v>28.85</v>
      </c>
      <c r="E17" s="16">
        <v>25.91</v>
      </c>
      <c r="F17" s="17">
        <v>27.75</v>
      </c>
      <c r="G17" s="3">
        <v>2900</v>
      </c>
      <c r="H17" s="4">
        <v>2927</v>
      </c>
      <c r="I17" s="4">
        <v>3059</v>
      </c>
      <c r="J17" s="4">
        <v>2747</v>
      </c>
      <c r="K17" s="5">
        <v>2942</v>
      </c>
      <c r="L17" s="22">
        <f>+'Global Production'!G17/'Global Consumption'!G17</f>
        <v>1.3748275862068966</v>
      </c>
      <c r="M17" s="22">
        <f>+'Global Production'!H17/'Global Consumption'!H17</f>
        <v>1.3071404168090195</v>
      </c>
      <c r="N17" s="22">
        <f>+'Global Production'!I17/'Global Consumption'!I17</f>
        <v>1.2030075187969924</v>
      </c>
      <c r="O17" s="22">
        <f>+'Global Production'!J17/'Global Consumption'!J17</f>
        <v>1.2952311612668366</v>
      </c>
      <c r="P17" s="22">
        <f>+'Global Production'!K17/'Global Consumption'!K17</f>
        <v>1.181849082256968</v>
      </c>
    </row>
    <row r="18" spans="1:16" ht="12">
      <c r="A18" s="1" t="s">
        <v>30</v>
      </c>
      <c r="B18" s="15">
        <v>29.05</v>
      </c>
      <c r="C18" s="16">
        <v>29.05</v>
      </c>
      <c r="D18" s="16">
        <v>31.38</v>
      </c>
      <c r="E18" s="16">
        <v>31.07</v>
      </c>
      <c r="F18" s="17">
        <v>31.56</v>
      </c>
      <c r="G18" s="3">
        <v>2945</v>
      </c>
      <c r="H18" s="4">
        <v>2945</v>
      </c>
      <c r="I18" s="4">
        <v>3182</v>
      </c>
      <c r="J18" s="4">
        <v>3150</v>
      </c>
      <c r="K18" s="5">
        <v>3200</v>
      </c>
      <c r="L18" s="22">
        <f>+'Global Production'!G18/'Global Consumption'!G18</f>
        <v>1.5185059422750424</v>
      </c>
      <c r="M18" s="22">
        <f>+'Global Production'!H18/'Global Consumption'!H18</f>
        <v>1.471646859083192</v>
      </c>
      <c r="N18" s="22">
        <f>+'Global Production'!I18/'Global Consumption'!I18</f>
        <v>1.0493400377121307</v>
      </c>
      <c r="O18" s="22">
        <f>+'Global Production'!J18/'Global Consumption'!J18</f>
        <v>1.3647619047619048</v>
      </c>
      <c r="P18" s="22">
        <f>+'Global Production'!K18/'Global Consumption'!K18</f>
        <v>1.689375</v>
      </c>
    </row>
    <row r="19" spans="1:16" ht="12">
      <c r="A19" s="1" t="s">
        <v>24</v>
      </c>
      <c r="B19" s="15"/>
      <c r="C19" s="16"/>
      <c r="D19" s="16"/>
      <c r="E19" s="16"/>
      <c r="F19" s="17"/>
      <c r="G19" s="3"/>
      <c r="H19" s="4"/>
      <c r="I19" s="4"/>
      <c r="J19" s="4"/>
      <c r="K19" s="5"/>
      <c r="L19" s="22"/>
      <c r="M19" s="22"/>
      <c r="N19" s="22"/>
      <c r="O19" s="22"/>
      <c r="P19" s="22"/>
    </row>
    <row r="20" spans="1:16" ht="12">
      <c r="A20" s="1" t="s">
        <v>3</v>
      </c>
      <c r="B20" s="15">
        <v>53.54</v>
      </c>
      <c r="C20" s="16">
        <v>55.24</v>
      </c>
      <c r="D20" s="16">
        <v>54.76</v>
      </c>
      <c r="E20" s="16">
        <v>53.44</v>
      </c>
      <c r="F20" s="17">
        <v>52.92</v>
      </c>
      <c r="G20" s="3">
        <v>30855</v>
      </c>
      <c r="H20" s="4">
        <v>31840</v>
      </c>
      <c r="I20" s="4">
        <v>31563</v>
      </c>
      <c r="J20" s="4">
        <v>30800</v>
      </c>
      <c r="K20" s="5">
        <v>30500</v>
      </c>
      <c r="L20" s="22">
        <f>+'Global Production'!G20/'Global Consumption'!G20</f>
        <v>1.6494571382271916</v>
      </c>
      <c r="M20" s="22">
        <f>+'Global Production'!H20/'Global Consumption'!H20</f>
        <v>1.7018844221105527</v>
      </c>
      <c r="N20" s="22">
        <f>+'Global Production'!I20/'Global Consumption'!I20</f>
        <v>1.788613249691094</v>
      </c>
      <c r="O20" s="22">
        <f>+'Global Production'!J20/'Global Consumption'!J20</f>
        <v>1.675974025974026</v>
      </c>
      <c r="P20" s="22">
        <f>+'Global Production'!K20/'Global Consumption'!K20</f>
        <v>1.6423934426229507</v>
      </c>
    </row>
    <row r="21" spans="1:16" ht="12">
      <c r="A21" s="1" t="s">
        <v>2</v>
      </c>
      <c r="B21" s="15">
        <v>2.17</v>
      </c>
      <c r="C21" s="16">
        <v>2.53</v>
      </c>
      <c r="D21" s="16">
        <v>2.54</v>
      </c>
      <c r="E21" s="16">
        <v>2.22</v>
      </c>
      <c r="F21" s="17">
        <v>2.2</v>
      </c>
      <c r="G21" s="3">
        <v>2747</v>
      </c>
      <c r="H21" s="4">
        <v>3200</v>
      </c>
      <c r="I21" s="4">
        <v>3210</v>
      </c>
      <c r="J21" s="4">
        <v>2806</v>
      </c>
      <c r="K21" s="5">
        <v>2783</v>
      </c>
      <c r="L21" s="22">
        <f>+'Global Production'!G21/'Global Consumption'!G21</f>
        <v>0.4736075718966145</v>
      </c>
      <c r="M21" s="22">
        <f>+'Global Production'!H21/'Global Consumption'!H21</f>
        <v>0.4065625</v>
      </c>
      <c r="N21" s="22">
        <f>+'Global Production'!I21/'Global Consumption'!I21</f>
        <v>0.41370716510903427</v>
      </c>
      <c r="O21" s="22">
        <f>+'Global Production'!J21/'Global Consumption'!J21</f>
        <v>0.4112615823235923</v>
      </c>
      <c r="P21" s="22">
        <f>+'Global Production'!K21/'Global Consumption'!K21</f>
        <v>0.3952569169960474</v>
      </c>
    </row>
    <row r="22" spans="1:16" ht="12">
      <c r="A22" s="1" t="s">
        <v>16</v>
      </c>
      <c r="B22" s="15">
        <v>61.27</v>
      </c>
      <c r="C22" s="16">
        <v>59.44</v>
      </c>
      <c r="D22" s="16">
        <v>61.23</v>
      </c>
      <c r="E22" s="16">
        <v>64.02</v>
      </c>
      <c r="F22" s="17">
        <v>59.22</v>
      </c>
      <c r="G22" s="3">
        <v>268</v>
      </c>
      <c r="H22" s="4">
        <v>260</v>
      </c>
      <c r="I22" s="4">
        <v>268</v>
      </c>
      <c r="J22" s="4">
        <v>280</v>
      </c>
      <c r="K22" s="5">
        <v>259</v>
      </c>
      <c r="L22" s="22">
        <f>+'Global Production'!G22/'Global Consumption'!G22</f>
        <v>0.2798507462686567</v>
      </c>
      <c r="M22" s="22">
        <f>+'Global Production'!H22/'Global Consumption'!H22</f>
        <v>0.6153846153846154</v>
      </c>
      <c r="N22" s="22">
        <f>+'Global Production'!I22/'Global Consumption'!I22</f>
        <v>0.6865671641791045</v>
      </c>
      <c r="O22" s="22">
        <f>+'Global Production'!J22/'Global Consumption'!J22</f>
        <v>0.4714285714285714</v>
      </c>
      <c r="P22" s="22">
        <f>+'Global Production'!K22/'Global Consumption'!K22</f>
        <v>0.5212355212355212</v>
      </c>
    </row>
    <row r="23" spans="1:16" ht="12">
      <c r="A23" s="1" t="s">
        <v>42</v>
      </c>
      <c r="B23" s="18">
        <v>18.71</v>
      </c>
      <c r="C23" s="18">
        <v>28.41</v>
      </c>
      <c r="D23" s="18">
        <v>23.83</v>
      </c>
      <c r="E23" s="18">
        <v>23.81</v>
      </c>
      <c r="F23" s="17">
        <v>23.81</v>
      </c>
      <c r="G23" s="23">
        <v>382</v>
      </c>
      <c r="H23" s="24">
        <v>580</v>
      </c>
      <c r="I23" s="24">
        <v>486</v>
      </c>
      <c r="J23" s="24">
        <v>486</v>
      </c>
      <c r="K23" s="25">
        <v>486</v>
      </c>
      <c r="L23" s="22">
        <f>+'Global Production'!G23/'Global Consumption'!G23</f>
        <v>2.973821989528796</v>
      </c>
      <c r="M23" s="22">
        <f>+'Global Production'!H23/'Global Consumption'!H23</f>
        <v>2.1155172413793104</v>
      </c>
      <c r="N23" s="22">
        <f>+'Global Production'!I23/'Global Consumption'!I23</f>
        <v>1.876543209876543</v>
      </c>
      <c r="O23" s="22">
        <f>+'Global Production'!J23/'Global Consumption'!J23</f>
        <v>2.05761316872428</v>
      </c>
      <c r="P23" s="22">
        <f>+'Global Production'!K23/'Global Consumption'!K23</f>
        <v>2.05761316872428</v>
      </c>
    </row>
    <row r="24" spans="1:16" ht="12">
      <c r="A24" s="1" t="s">
        <v>26</v>
      </c>
      <c r="B24" s="15">
        <v>22.57</v>
      </c>
      <c r="C24" s="16">
        <v>15.8</v>
      </c>
      <c r="D24" s="16">
        <v>11.2</v>
      </c>
      <c r="E24" s="16">
        <v>16.43</v>
      </c>
      <c r="F24" s="17">
        <v>13.62</v>
      </c>
      <c r="G24" s="3">
        <v>1000</v>
      </c>
      <c r="H24" s="4">
        <v>700</v>
      </c>
      <c r="I24" s="4">
        <v>496</v>
      </c>
      <c r="J24" s="4">
        <v>728</v>
      </c>
      <c r="K24" s="5">
        <v>604</v>
      </c>
      <c r="L24" s="22">
        <f>+'Global Production'!G24/'Global Consumption'!G24</f>
        <v>3.123</v>
      </c>
      <c r="M24" s="22">
        <f>+'Global Production'!H24/'Global Consumption'!H24</f>
        <v>2.4285714285714284</v>
      </c>
      <c r="N24" s="22">
        <f>+'Global Production'!I24/'Global Consumption'!I24</f>
        <v>2.685483870967742</v>
      </c>
      <c r="O24" s="22">
        <f>+'Global Production'!J24/'Global Consumption'!J24</f>
        <v>3.434065934065934</v>
      </c>
      <c r="P24" s="22">
        <f>+'Global Production'!K24/'Global Consumption'!K24</f>
        <v>2.3178807947019866</v>
      </c>
    </row>
    <row r="25" spans="1:16" ht="12">
      <c r="A25" s="1" t="s">
        <v>9</v>
      </c>
      <c r="B25" s="15">
        <v>15.1</v>
      </c>
      <c r="C25" s="16">
        <v>13.84</v>
      </c>
      <c r="D25" s="16">
        <v>15.84</v>
      </c>
      <c r="E25" s="16">
        <v>19.51</v>
      </c>
      <c r="F25" s="17">
        <v>20.95</v>
      </c>
      <c r="G25" s="3">
        <v>2400</v>
      </c>
      <c r="H25" s="4">
        <v>2200</v>
      </c>
      <c r="I25" s="4">
        <v>2518</v>
      </c>
      <c r="J25" s="4">
        <v>3100</v>
      </c>
      <c r="K25" s="5">
        <v>3330</v>
      </c>
      <c r="L25" s="22">
        <f>+'Global Production'!G25/'Global Consumption'!G25</f>
        <v>0</v>
      </c>
      <c r="M25" s="22">
        <f>+'Global Production'!H25/'Global Consumption'!H25</f>
        <v>0</v>
      </c>
      <c r="N25" s="22">
        <f>+'Global Production'!I25/'Global Consumption'!I25</f>
        <v>0</v>
      </c>
      <c r="O25" s="22">
        <f>+'Global Production'!J25/'Global Consumption'!J25</f>
        <v>0</v>
      </c>
      <c r="P25" s="22">
        <f>+'Global Production'!K25/'Global Consumption'!K25</f>
        <v>0</v>
      </c>
    </row>
    <row r="26" spans="1:16" s="82" customFormat="1" ht="12">
      <c r="A26" s="75" t="s">
        <v>14</v>
      </c>
      <c r="B26" s="83">
        <v>10.16</v>
      </c>
      <c r="C26" s="84">
        <v>10</v>
      </c>
      <c r="D26" s="84">
        <v>10.05</v>
      </c>
      <c r="E26" s="84">
        <v>10.81</v>
      </c>
      <c r="F26" s="77">
        <v>15.86</v>
      </c>
      <c r="G26" s="78">
        <v>388</v>
      </c>
      <c r="H26" s="79">
        <v>382</v>
      </c>
      <c r="I26" s="79">
        <v>384</v>
      </c>
      <c r="J26" s="79">
        <v>413</v>
      </c>
      <c r="K26" s="80">
        <v>606</v>
      </c>
      <c r="L26" s="81">
        <f>+'Global Production'!G26/'Global Consumption'!G26</f>
        <v>1.1804123711340206</v>
      </c>
      <c r="M26" s="81">
        <f>+'Global Production'!H26/'Global Consumption'!H26</f>
        <v>1.5863874345549738</v>
      </c>
      <c r="N26" s="81">
        <f>+'Global Production'!I26/'Global Consumption'!I26</f>
        <v>1.5677083333333333</v>
      </c>
      <c r="O26" s="81">
        <f>+'Global Production'!J26/'Global Consumption'!J26</f>
        <v>1.4552058111380146</v>
      </c>
      <c r="P26" s="81">
        <f>+'Global Production'!K26/'Global Consumption'!K26</f>
        <v>0.8745874587458746</v>
      </c>
    </row>
    <row r="27" spans="1:16" ht="12">
      <c r="A27" s="1" t="s">
        <v>13</v>
      </c>
      <c r="B27" s="15">
        <v>51.98</v>
      </c>
      <c r="C27" s="16">
        <v>50.31</v>
      </c>
      <c r="D27" s="16">
        <v>50.3</v>
      </c>
      <c r="E27" s="16">
        <v>45.73</v>
      </c>
      <c r="F27" s="17">
        <v>46.74</v>
      </c>
      <c r="G27" s="3">
        <v>5223</v>
      </c>
      <c r="H27" s="4">
        <v>5055</v>
      </c>
      <c r="I27" s="4">
        <v>5054</v>
      </c>
      <c r="J27" s="4">
        <v>4595</v>
      </c>
      <c r="K27" s="5">
        <v>4697</v>
      </c>
      <c r="L27" s="22">
        <f>+'Global Production'!G27/'Global Consumption'!G27</f>
        <v>1.1725062224775034</v>
      </c>
      <c r="M27" s="22">
        <f>+'Global Production'!H27/'Global Consumption'!H27</f>
        <v>0.7418397626112759</v>
      </c>
      <c r="N27" s="22">
        <f>+'Global Production'!I27/'Global Consumption'!I27</f>
        <v>1.5520379897111198</v>
      </c>
      <c r="O27" s="22">
        <f>+'Global Production'!J27/'Global Consumption'!J27</f>
        <v>1.4602829162132753</v>
      </c>
      <c r="P27" s="22">
        <f>+'Global Production'!K27/'Global Consumption'!K27</f>
        <v>1.6582925271449862</v>
      </c>
    </row>
    <row r="28" spans="1:16" ht="12">
      <c r="A28" s="1" t="s">
        <v>25</v>
      </c>
      <c r="B28" s="15">
        <v>26.28</v>
      </c>
      <c r="C28" s="16">
        <v>19.77</v>
      </c>
      <c r="D28" s="16">
        <v>25.98</v>
      </c>
      <c r="E28" s="16">
        <v>23.27</v>
      </c>
      <c r="F28" s="17">
        <v>20.99</v>
      </c>
      <c r="G28" s="3">
        <v>5889</v>
      </c>
      <c r="H28" s="4">
        <v>4430</v>
      </c>
      <c r="I28" s="4">
        <v>5823</v>
      </c>
      <c r="J28" s="4">
        <v>5215</v>
      </c>
      <c r="K28" s="5">
        <v>4705</v>
      </c>
      <c r="L28" s="22">
        <f>+'Global Production'!G28/'Global Consumption'!G28</f>
        <v>1.1356766853455595</v>
      </c>
      <c r="M28" s="22">
        <f>+'Global Production'!H28/'Global Consumption'!H28</f>
        <v>1.129119638826185</v>
      </c>
      <c r="N28" s="22">
        <f>+'Global Production'!I28/'Global Consumption'!I28</f>
        <v>1.0396702730551262</v>
      </c>
      <c r="O28" s="22">
        <f>+'Global Production'!J28/'Global Consumption'!J28</f>
        <v>1.0462128475551293</v>
      </c>
      <c r="P28" s="22">
        <f>+'Global Production'!K28/'Global Consumption'!K28</f>
        <v>1.0818278427205101</v>
      </c>
    </row>
    <row r="29" spans="1:16" ht="12">
      <c r="A29" s="1" t="s">
        <v>36</v>
      </c>
      <c r="B29" s="18">
        <v>3.97</v>
      </c>
      <c r="C29" s="18">
        <v>3.77</v>
      </c>
      <c r="D29" s="18">
        <v>2.95</v>
      </c>
      <c r="E29" s="18">
        <v>3.22</v>
      </c>
      <c r="F29" s="17">
        <v>3.42</v>
      </c>
      <c r="G29" s="3">
        <v>5800</v>
      </c>
      <c r="H29" s="4">
        <v>5500</v>
      </c>
      <c r="I29" s="4">
        <v>4300</v>
      </c>
      <c r="J29" s="4">
        <v>4699</v>
      </c>
      <c r="K29" s="5">
        <v>5000</v>
      </c>
      <c r="L29" s="22">
        <f>+'Global Production'!G29/'Global Consumption'!G29</f>
        <v>0.38448275862068965</v>
      </c>
      <c r="M29" s="22">
        <f>+'Global Production'!H29/'Global Consumption'!H29</f>
        <v>0.39636363636363636</v>
      </c>
      <c r="N29" s="22">
        <f>+'Global Production'!I29/'Global Consumption'!I29</f>
        <v>0.5953488372093023</v>
      </c>
      <c r="O29" s="22">
        <f>+'Global Production'!J29/'Global Consumption'!J29</f>
        <v>0.6490742711215152</v>
      </c>
      <c r="P29" s="22">
        <f>+'Global Production'!K29/'Global Consumption'!K29</f>
        <v>0.686</v>
      </c>
    </row>
    <row r="30" spans="1:16" ht="12">
      <c r="A30" s="1" t="s">
        <v>19</v>
      </c>
      <c r="B30" s="15">
        <v>51.88</v>
      </c>
      <c r="C30" s="16">
        <v>41.5</v>
      </c>
      <c r="D30" s="16">
        <v>28.27</v>
      </c>
      <c r="E30" s="16">
        <v>35.44</v>
      </c>
      <c r="F30" s="17">
        <v>31.13</v>
      </c>
      <c r="G30" s="3">
        <v>1000</v>
      </c>
      <c r="H30" s="4">
        <v>800</v>
      </c>
      <c r="I30" s="4">
        <v>545</v>
      </c>
      <c r="J30" s="4">
        <v>683</v>
      </c>
      <c r="K30" s="5">
        <v>600</v>
      </c>
      <c r="L30" s="22">
        <f>+'Global Production'!G30/'Global Consumption'!G30</f>
        <v>0.894</v>
      </c>
      <c r="M30" s="22">
        <f>+'Global Production'!H30/'Global Consumption'!H30</f>
        <v>1.1175</v>
      </c>
      <c r="N30" s="22">
        <f>+'Global Production'!I30/'Global Consumption'!I30</f>
        <v>0.673394495412844</v>
      </c>
      <c r="O30" s="22">
        <f>+'Global Production'!J30/'Global Consumption'!J30</f>
        <v>0.6032210834553441</v>
      </c>
      <c r="P30" s="22">
        <f>+'Global Production'!K30/'Global Consumption'!K30</f>
        <v>1.075</v>
      </c>
    </row>
    <row r="31" spans="1:16" s="82" customFormat="1" ht="12">
      <c r="A31" s="75" t="s">
        <v>11</v>
      </c>
      <c r="B31" s="83">
        <v>9.26</v>
      </c>
      <c r="C31" s="84">
        <v>8.91</v>
      </c>
      <c r="D31" s="84">
        <v>9.1</v>
      </c>
      <c r="E31" s="84">
        <v>9</v>
      </c>
      <c r="F31" s="77">
        <v>9.15</v>
      </c>
      <c r="G31" s="78">
        <v>4022</v>
      </c>
      <c r="H31" s="79">
        <v>3867</v>
      </c>
      <c r="I31" s="79">
        <v>3953</v>
      </c>
      <c r="J31" s="79">
        <v>3906</v>
      </c>
      <c r="K31" s="80">
        <v>3972</v>
      </c>
      <c r="L31" s="81">
        <f>+'Global Production'!G31/'Global Consumption'!G31</f>
        <v>2.017652909000497</v>
      </c>
      <c r="M31" s="81">
        <f>+'Global Production'!H31/'Global Consumption'!H31</f>
        <v>1.9919834497026119</v>
      </c>
      <c r="N31" s="81">
        <f>+'Global Production'!I31/'Global Consumption'!I31</f>
        <v>2.015684290412345</v>
      </c>
      <c r="O31" s="81">
        <f>+'Global Production'!J31/'Global Consumption'!J31</f>
        <v>1.7790578597030209</v>
      </c>
      <c r="P31" s="81">
        <f>+'Global Production'!K31/'Global Consumption'!K31</f>
        <v>1.6291540785498488</v>
      </c>
    </row>
    <row r="32" spans="1:16" ht="12">
      <c r="A32" s="1" t="s">
        <v>5</v>
      </c>
      <c r="B32" s="15">
        <v>36.48</v>
      </c>
      <c r="C32" s="16">
        <v>36.99</v>
      </c>
      <c r="D32" s="16">
        <v>35.63</v>
      </c>
      <c r="E32" s="16">
        <v>35.12</v>
      </c>
      <c r="F32" s="17">
        <v>34.57</v>
      </c>
      <c r="G32" s="3">
        <v>14589</v>
      </c>
      <c r="H32" s="4">
        <v>14793</v>
      </c>
      <c r="I32" s="4">
        <v>14249</v>
      </c>
      <c r="J32" s="4">
        <v>14046</v>
      </c>
      <c r="K32" s="5">
        <v>13827</v>
      </c>
      <c r="L32" s="22">
        <f>+'Global Production'!G32/'Global Consumption'!G32</f>
        <v>2.2769209678524915</v>
      </c>
      <c r="M32" s="22">
        <f>+'Global Production'!H32/'Global Consumption'!H32</f>
        <v>2.107415669573447</v>
      </c>
      <c r="N32" s="22">
        <f>+'Global Production'!I32/'Global Consumption'!I32</f>
        <v>2.366692399466629</v>
      </c>
      <c r="O32" s="22">
        <f>+'Global Production'!J32/'Global Consumption'!J32</f>
        <v>2.9682471878114765</v>
      </c>
      <c r="P32" s="22">
        <f>+'Global Production'!K32/'Global Consumption'!K32</f>
        <v>2.205829174802922</v>
      </c>
    </row>
    <row r="33" spans="1:16" ht="12">
      <c r="A33" s="1" t="s">
        <v>18</v>
      </c>
      <c r="B33" s="15">
        <v>39.93</v>
      </c>
      <c r="C33" s="16">
        <v>40.12</v>
      </c>
      <c r="D33" s="16">
        <v>40.57</v>
      </c>
      <c r="E33" s="16">
        <v>42.52</v>
      </c>
      <c r="F33" s="17">
        <v>42.37</v>
      </c>
      <c r="G33" s="3">
        <v>2900</v>
      </c>
      <c r="H33" s="4">
        <v>2914</v>
      </c>
      <c r="I33" s="4">
        <v>2946</v>
      </c>
      <c r="J33" s="4">
        <v>3088</v>
      </c>
      <c r="K33" s="5">
        <v>3077</v>
      </c>
      <c r="L33" s="22">
        <f>+'Global Production'!G33/'Global Consumption'!G33</f>
        <v>0.3603448275862069</v>
      </c>
      <c r="M33" s="22">
        <f>+'Global Production'!H33/'Global Consumption'!H33</f>
        <v>0.4131777625257378</v>
      </c>
      <c r="N33" s="22">
        <f>+'Global Production'!I33/'Global Consumption'!I33</f>
        <v>0.4453496266123557</v>
      </c>
      <c r="O33" s="22">
        <f>+'Global Production'!J33/'Global Consumption'!J33</f>
        <v>0.41321243523316065</v>
      </c>
      <c r="P33" s="22">
        <f>+'Global Production'!K33/'Global Consumption'!K33</f>
        <v>0.36171595710107246</v>
      </c>
    </row>
    <row r="34" spans="1:16" ht="12">
      <c r="A34" s="1" t="s">
        <v>22</v>
      </c>
      <c r="B34" s="15">
        <v>0.35</v>
      </c>
      <c r="C34" s="16">
        <v>0.35</v>
      </c>
      <c r="D34" s="16">
        <v>0.33</v>
      </c>
      <c r="E34" s="16">
        <v>0.33</v>
      </c>
      <c r="F34" s="17">
        <v>0.52</v>
      </c>
      <c r="G34" s="3">
        <v>228</v>
      </c>
      <c r="H34" s="4">
        <v>230</v>
      </c>
      <c r="I34" s="4">
        <v>216</v>
      </c>
      <c r="J34" s="4">
        <v>214</v>
      </c>
      <c r="K34" s="5">
        <v>344</v>
      </c>
      <c r="L34" s="22">
        <f>+'Global Production'!G34/'Global Consumption'!G34</f>
        <v>1.4736842105263157</v>
      </c>
      <c r="M34" s="22">
        <f>+'Global Production'!H34/'Global Consumption'!H34</f>
        <v>1.208695652173913</v>
      </c>
      <c r="N34" s="22">
        <f>+'Global Production'!I34/'Global Consumption'!I34</f>
        <v>1.1898148148148149</v>
      </c>
      <c r="O34" s="22">
        <f>+'Global Production'!J34/'Global Consumption'!J34</f>
        <v>1.074766355140187</v>
      </c>
      <c r="P34" s="22">
        <f>+'Global Production'!K34/'Global Consumption'!K34</f>
        <v>0.7703488372093024</v>
      </c>
    </row>
    <row r="35" spans="1:16" ht="12">
      <c r="A35" s="1" t="s">
        <v>29</v>
      </c>
      <c r="B35" s="15">
        <v>1.22</v>
      </c>
      <c r="C35" s="16">
        <v>1.12</v>
      </c>
      <c r="D35" s="16">
        <v>1.51</v>
      </c>
      <c r="E35" s="16">
        <v>1.74</v>
      </c>
      <c r="F35" s="17">
        <v>2.13</v>
      </c>
      <c r="G35" s="3">
        <v>600</v>
      </c>
      <c r="H35" s="4">
        <v>550</v>
      </c>
      <c r="I35" s="4">
        <v>741</v>
      </c>
      <c r="J35" s="4">
        <v>856</v>
      </c>
      <c r="K35" s="5">
        <v>1046</v>
      </c>
      <c r="L35" s="22">
        <f>+'Global Production'!G35/'Global Consumption'!G35</f>
        <v>1.65</v>
      </c>
      <c r="M35" s="22">
        <f>+'Global Production'!H35/'Global Consumption'!H35</f>
        <v>1.6363636363636365</v>
      </c>
      <c r="N35" s="22">
        <f>+'Global Production'!I35/'Global Consumption'!I35</f>
        <v>1.155195681511471</v>
      </c>
      <c r="O35" s="22">
        <f>+'Global Production'!J35/'Global Consumption'!J35</f>
        <v>0.9205607476635514</v>
      </c>
      <c r="P35" s="22">
        <f>+'Global Production'!K35/'Global Consumption'!K35</f>
        <v>1.2390057361376674</v>
      </c>
    </row>
    <row r="36" spans="1:16" ht="12">
      <c r="A36" s="1" t="s">
        <v>7</v>
      </c>
      <c r="B36" s="15">
        <v>13.71</v>
      </c>
      <c r="C36" s="16">
        <v>13.93</v>
      </c>
      <c r="D36" s="16">
        <v>14.06</v>
      </c>
      <c r="E36" s="16">
        <v>15.37</v>
      </c>
      <c r="F36" s="17">
        <v>16.97</v>
      </c>
      <c r="G36" s="3">
        <v>8157</v>
      </c>
      <c r="H36" s="4">
        <v>8290</v>
      </c>
      <c r="I36" s="4">
        <v>8369</v>
      </c>
      <c r="J36" s="4">
        <v>9146</v>
      </c>
      <c r="K36" s="5">
        <v>10100</v>
      </c>
      <c r="L36" s="22">
        <f>+'Global Production'!G36/'Global Consumption'!G36</f>
        <v>0.000735564545788893</v>
      </c>
      <c r="M36" s="22">
        <f>+'Global Production'!H36/'Global Consumption'!H36</f>
        <v>0.0014475271411338963</v>
      </c>
      <c r="N36" s="22">
        <f>+'Global Production'!I36/'Global Consumption'!I36</f>
        <v>0.0015533516549169554</v>
      </c>
      <c r="O36" s="22">
        <f>+'Global Production'!J36/'Global Consumption'!J36</f>
        <v>0.0015307238136890444</v>
      </c>
      <c r="P36" s="22">
        <f>+'Global Production'!K36/'Global Consumption'!K36</f>
        <v>0.0014851485148514852</v>
      </c>
    </row>
    <row r="37" spans="1:16" s="82" customFormat="1" ht="12">
      <c r="A37" s="75" t="s">
        <v>8</v>
      </c>
      <c r="B37" s="83">
        <v>7.33</v>
      </c>
      <c r="C37" s="84">
        <v>7.54</v>
      </c>
      <c r="D37" s="84">
        <v>8.58</v>
      </c>
      <c r="E37" s="84">
        <v>8.55</v>
      </c>
      <c r="F37" s="77">
        <v>8.77</v>
      </c>
      <c r="G37" s="78">
        <v>20211</v>
      </c>
      <c r="H37" s="79">
        <v>20778</v>
      </c>
      <c r="I37" s="79">
        <v>23631</v>
      </c>
      <c r="J37" s="79">
        <v>23550</v>
      </c>
      <c r="K37" s="80">
        <v>24166</v>
      </c>
      <c r="L37" s="81">
        <f>+'Global Production'!G37/'Global Consumption'!G37</f>
        <v>1.0690218198010983</v>
      </c>
      <c r="M37" s="81">
        <f>+'Global Production'!H37/'Global Consumption'!H37</f>
        <v>1.0301280200211762</v>
      </c>
      <c r="N37" s="81">
        <f>+'Global Production'!I37/'Global Consumption'!I37</f>
        <v>0.8557403410773984</v>
      </c>
      <c r="O37" s="81">
        <f>+'Global Production'!J37/'Global Consumption'!J37</f>
        <v>1.06</v>
      </c>
      <c r="P37" s="81">
        <f>+'Global Production'!K37/'Global Consumption'!K37</f>
        <v>0.8814036249275842</v>
      </c>
    </row>
    <row r="38" spans="1:16" s="82" customFormat="1" ht="12">
      <c r="A38" s="75" t="s">
        <v>32</v>
      </c>
      <c r="B38" s="83">
        <v>32.45</v>
      </c>
      <c r="C38" s="84">
        <v>33.95</v>
      </c>
      <c r="D38" s="84">
        <v>32.61</v>
      </c>
      <c r="E38" s="84">
        <v>28.34</v>
      </c>
      <c r="F38" s="77">
        <v>29.51</v>
      </c>
      <c r="G38" s="78">
        <v>1082</v>
      </c>
      <c r="H38" s="79">
        <v>1132</v>
      </c>
      <c r="I38" s="79">
        <v>1087</v>
      </c>
      <c r="J38" s="79">
        <v>945</v>
      </c>
      <c r="K38" s="80">
        <v>984</v>
      </c>
      <c r="L38" s="81">
        <f>+'Global Production'!G38/'Global Consumption'!G38</f>
        <v>0.9500924214417745</v>
      </c>
      <c r="M38" s="81">
        <f>+'Global Production'!H38/'Global Consumption'!H38</f>
        <v>0.9275618374558304</v>
      </c>
      <c r="N38" s="81">
        <f>+'Global Production'!I38/'Global Consumption'!I38</f>
        <v>0.9659613615455381</v>
      </c>
      <c r="O38" s="81">
        <f>+'Global Production'!J38/'Global Consumption'!J38</f>
        <v>1.0582010582010581</v>
      </c>
      <c r="P38" s="81">
        <f>+'Global Production'!K38/'Global Consumption'!K38</f>
        <v>1.016260162601626</v>
      </c>
    </row>
    <row r="39" spans="1:16" ht="12">
      <c r="A39" s="1" t="s">
        <v>27</v>
      </c>
      <c r="B39" s="18">
        <v>5.66</v>
      </c>
      <c r="C39" s="16">
        <v>5.84</v>
      </c>
      <c r="D39" s="16">
        <v>2.37</v>
      </c>
      <c r="E39" s="16">
        <v>1.58</v>
      </c>
      <c r="F39" s="17">
        <v>1.68</v>
      </c>
      <c r="G39" s="3">
        <v>1400</v>
      </c>
      <c r="H39" s="4">
        <v>1445</v>
      </c>
      <c r="I39" s="4">
        <v>586</v>
      </c>
      <c r="J39" s="4">
        <v>390</v>
      </c>
      <c r="K39" s="5">
        <v>415</v>
      </c>
      <c r="L39" s="22">
        <f>+'Global Production'!G39/'Global Consumption'!G39</f>
        <v>1.05</v>
      </c>
      <c r="M39" s="22">
        <f>+'Global Production'!H39/'Global Consumption'!H39</f>
        <v>0.7889273356401384</v>
      </c>
      <c r="N39" s="22">
        <f>+'Global Production'!I39/'Global Consumption'!I39</f>
        <v>1.006825938566553</v>
      </c>
      <c r="O39" s="22">
        <f>+'Global Production'!J39/'Global Consumption'!J39</f>
        <v>1.0512820512820513</v>
      </c>
      <c r="P39" s="22">
        <f>+'Global Production'!K39/'Global Consumption'!K39</f>
        <v>1.0481927710843373</v>
      </c>
    </row>
    <row r="40" spans="1:16" ht="12.75" thickBot="1">
      <c r="A40" s="66" t="s">
        <v>41</v>
      </c>
      <c r="B40" s="72">
        <v>27.7</v>
      </c>
      <c r="C40" s="73">
        <v>19.86</v>
      </c>
      <c r="D40" s="73">
        <v>14.05</v>
      </c>
      <c r="E40" s="73">
        <v>14.16</v>
      </c>
      <c r="F40" s="74">
        <v>13.11</v>
      </c>
      <c r="G40" s="67">
        <v>2958</v>
      </c>
      <c r="H40" s="68">
        <v>2120</v>
      </c>
      <c r="I40" s="68">
        <v>1500</v>
      </c>
      <c r="J40" s="68">
        <v>1512</v>
      </c>
      <c r="K40" s="69">
        <v>1400</v>
      </c>
      <c r="L40" s="70">
        <f>+'Global Production'!G40/'Global Consumption'!G40</f>
        <v>1.3607167004732927</v>
      </c>
      <c r="M40" s="70">
        <f>+'Global Production'!H40/'Global Consumption'!H40</f>
        <v>1.4858490566037736</v>
      </c>
      <c r="N40" s="70">
        <f>+'Global Production'!I40/'Global Consumption'!I40</f>
        <v>0.9106666666666666</v>
      </c>
      <c r="O40" s="70">
        <f>+'Global Production'!J40/'Global Consumption'!J40</f>
        <v>1.30489417989418</v>
      </c>
      <c r="P40" s="70">
        <f>+'Global Production'!K40/'Global Consumption'!K40</f>
        <v>1.5</v>
      </c>
    </row>
    <row r="41" spans="1:16" ht="12.75" thickTop="1">
      <c r="A41" s="11" t="s">
        <v>21</v>
      </c>
      <c r="B41" s="19"/>
      <c r="C41" s="20"/>
      <c r="D41" s="20"/>
      <c r="E41" s="20"/>
      <c r="F41" s="21"/>
      <c r="G41" s="12">
        <v>216624</v>
      </c>
      <c r="H41" s="13">
        <v>217489</v>
      </c>
      <c r="I41" s="13">
        <v>227875</v>
      </c>
      <c r="J41" s="13">
        <v>226646</v>
      </c>
      <c r="K41" s="14">
        <v>227850</v>
      </c>
      <c r="L41" s="92"/>
      <c r="M41" s="71"/>
      <c r="N41" s="71"/>
      <c r="O41" s="71"/>
      <c r="P41" s="71"/>
    </row>
    <row r="42" spans="1:16" s="82" customFormat="1" ht="24">
      <c r="A42" s="75" t="s">
        <v>118</v>
      </c>
      <c r="B42" s="88"/>
      <c r="C42" s="86"/>
      <c r="D42" s="86"/>
      <c r="E42" s="86"/>
      <c r="F42" s="90"/>
      <c r="G42" s="88">
        <f>+G38+G37+G31+G26+G10+G9+G7+G4+G3</f>
        <v>49163</v>
      </c>
      <c r="H42" s="86">
        <f>+H38+H37+H31+H26+H10+H9+H7+H4+H3</f>
        <v>50106</v>
      </c>
      <c r="I42" s="86">
        <f>+I38+I37+I31+I26+I10+I9+I7+I4+I3</f>
        <v>53852</v>
      </c>
      <c r="J42" s="86">
        <f>+J38+J37+J31+J26+J10+J9+J7+J4+J3</f>
        <v>53408</v>
      </c>
      <c r="K42" s="90">
        <f>+K38+K37+K31+K26+K10+K9+K7+K4+K3</f>
        <v>53869</v>
      </c>
      <c r="L42" s="93"/>
      <c r="M42" s="85"/>
      <c r="N42" s="85"/>
      <c r="O42" s="85"/>
      <c r="P42" s="85"/>
    </row>
    <row r="43" spans="1:16" s="82" customFormat="1" ht="12">
      <c r="A43" s="75" t="s">
        <v>119</v>
      </c>
      <c r="B43" s="89"/>
      <c r="C43" s="87"/>
      <c r="D43" s="87"/>
      <c r="E43" s="87"/>
      <c r="F43" s="91"/>
      <c r="G43" s="89">
        <f>+G42/G41</f>
        <v>0.22695084570500038</v>
      </c>
      <c r="H43" s="87">
        <f>+H42/H41</f>
        <v>0.23038406540100878</v>
      </c>
      <c r="I43" s="87">
        <f>+I42/I41</f>
        <v>0.23632254525507404</v>
      </c>
      <c r="J43" s="87">
        <f>+J42/J41</f>
        <v>0.23564501469251609</v>
      </c>
      <c r="K43" s="91">
        <f>+K42/K41</f>
        <v>0.23642308536317752</v>
      </c>
      <c r="L43" s="93"/>
      <c r="M43" s="85"/>
      <c r="N43" s="85"/>
      <c r="O43" s="85"/>
      <c r="P43" s="85"/>
    </row>
    <row r="44" spans="1:16" ht="12">
      <c r="A44" s="99" t="s">
        <v>117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</sheetData>
  <mergeCells count="5">
    <mergeCell ref="A44:P44"/>
    <mergeCell ref="B1:F1"/>
    <mergeCell ref="G1:K1"/>
    <mergeCell ref="L1:P1"/>
    <mergeCell ref="A1:A2"/>
  </mergeCells>
  <printOptions gridLines="1" horizontalCentered="1"/>
  <pageMargins left="0.75" right="0.75" top="0.75" bottom="0.75" header="0.5" footer="0.5"/>
  <pageSetup orientation="landscape" r:id="rId2"/>
  <headerFooter alignWithMargins="0">
    <oddHeader>&amp;C&amp;A</oddHeader>
    <oddFooter>&amp;CPage &amp;P&amp;RGlobal Wine Wars/BRL Hardy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15.7109375" style="2" customWidth="1"/>
    <col min="2" max="6" width="9.140625" style="2" customWidth="1"/>
    <col min="7" max="11" width="11.28125" style="2" bestFit="1" customWidth="1"/>
    <col min="12" max="12" width="10.421875" style="2" bestFit="1" customWidth="1"/>
    <col min="13" max="16384" width="9.140625" style="2" customWidth="1"/>
  </cols>
  <sheetData>
    <row r="1" spans="1:16" ht="12">
      <c r="A1" s="104" t="s">
        <v>115</v>
      </c>
      <c r="B1" s="100" t="s">
        <v>39</v>
      </c>
      <c r="C1" s="101"/>
      <c r="D1" s="101"/>
      <c r="E1" s="101"/>
      <c r="F1" s="102"/>
      <c r="G1" s="100" t="s">
        <v>40</v>
      </c>
      <c r="H1" s="101"/>
      <c r="I1" s="101"/>
      <c r="J1" s="101"/>
      <c r="K1" s="102"/>
      <c r="L1" s="100" t="s">
        <v>43</v>
      </c>
      <c r="M1" s="103"/>
      <c r="N1" s="103"/>
      <c r="O1" s="103"/>
      <c r="P1" s="103"/>
    </row>
    <row r="2" spans="1:16" ht="12">
      <c r="A2" s="105"/>
      <c r="B2" s="58">
        <v>1997</v>
      </c>
      <c r="C2" s="59">
        <v>1998</v>
      </c>
      <c r="D2" s="59">
        <v>1999</v>
      </c>
      <c r="E2" s="59">
        <v>2000</v>
      </c>
      <c r="F2" s="60">
        <v>2001</v>
      </c>
      <c r="G2" s="58">
        <v>1997</v>
      </c>
      <c r="H2" s="59">
        <v>1998</v>
      </c>
      <c r="I2" s="59">
        <v>1999</v>
      </c>
      <c r="J2" s="59">
        <v>2000</v>
      </c>
      <c r="K2" s="60">
        <v>2001</v>
      </c>
      <c r="L2" s="59">
        <v>1997</v>
      </c>
      <c r="M2" s="59">
        <v>1998</v>
      </c>
      <c r="N2" s="59">
        <v>1999</v>
      </c>
      <c r="O2" s="59">
        <v>2000</v>
      </c>
      <c r="P2" s="59">
        <v>2001</v>
      </c>
    </row>
    <row r="3" spans="1:16" s="82" customFormat="1" ht="12">
      <c r="A3" s="75" t="s">
        <v>4</v>
      </c>
      <c r="B3" s="78">
        <v>516</v>
      </c>
      <c r="C3" s="79">
        <v>519</v>
      </c>
      <c r="D3" s="79">
        <v>514</v>
      </c>
      <c r="E3" s="79">
        <v>497</v>
      </c>
      <c r="F3" s="80">
        <v>506</v>
      </c>
      <c r="G3" s="78">
        <v>13500</v>
      </c>
      <c r="H3" s="79">
        <v>12673</v>
      </c>
      <c r="I3" s="79">
        <v>15888</v>
      </c>
      <c r="J3" s="79">
        <v>12537</v>
      </c>
      <c r="K3" s="80">
        <v>15835</v>
      </c>
      <c r="L3" s="81">
        <f>+G3/B3</f>
        <v>26.162790697674417</v>
      </c>
      <c r="M3" s="81">
        <f aca="true" t="shared" si="0" ref="M3:M40">+H3/C3</f>
        <v>24.418111753371868</v>
      </c>
      <c r="N3" s="81">
        <f aca="true" t="shared" si="1" ref="N3:N40">+I3/D3</f>
        <v>30.910505836575876</v>
      </c>
      <c r="O3" s="81">
        <f aca="true" t="shared" si="2" ref="O3:O40">+J3/E3</f>
        <v>25.225352112676056</v>
      </c>
      <c r="P3" s="81">
        <f aca="true" t="shared" si="3" ref="P3:P40">+K3/F3</f>
        <v>31.294466403162055</v>
      </c>
    </row>
    <row r="4" spans="1:16" s="82" customFormat="1" ht="12">
      <c r="A4" s="75" t="s">
        <v>6</v>
      </c>
      <c r="B4" s="78">
        <v>222</v>
      </c>
      <c r="C4" s="79">
        <v>242</v>
      </c>
      <c r="D4" s="79">
        <v>304</v>
      </c>
      <c r="E4" s="79">
        <v>346</v>
      </c>
      <c r="F4" s="80">
        <v>366</v>
      </c>
      <c r="G4" s="78">
        <v>6174</v>
      </c>
      <c r="H4" s="79">
        <v>7415</v>
      </c>
      <c r="I4" s="79">
        <v>8511</v>
      </c>
      <c r="J4" s="79">
        <v>8064</v>
      </c>
      <c r="K4" s="80">
        <v>10163</v>
      </c>
      <c r="L4" s="81">
        <f aca="true" t="shared" si="4" ref="L4:L40">+G4/B4</f>
        <v>27.81081081081081</v>
      </c>
      <c r="M4" s="81">
        <f t="shared" si="0"/>
        <v>30.640495867768596</v>
      </c>
      <c r="N4" s="81">
        <f t="shared" si="1"/>
        <v>27.99671052631579</v>
      </c>
      <c r="O4" s="81">
        <f t="shared" si="2"/>
        <v>23.30635838150289</v>
      </c>
      <c r="P4" s="81">
        <f t="shared" si="3"/>
        <v>27.76775956284153</v>
      </c>
    </row>
    <row r="5" spans="1:16" ht="12">
      <c r="A5" s="1" t="s">
        <v>20</v>
      </c>
      <c r="B5" s="3">
        <v>121</v>
      </c>
      <c r="C5" s="4">
        <v>121</v>
      </c>
      <c r="D5" s="4">
        <v>123</v>
      </c>
      <c r="E5" s="4">
        <v>125</v>
      </c>
      <c r="F5" s="5">
        <v>121</v>
      </c>
      <c r="G5" s="3">
        <v>1802</v>
      </c>
      <c r="H5" s="4">
        <v>2703</v>
      </c>
      <c r="I5" s="4">
        <v>2803</v>
      </c>
      <c r="J5" s="4">
        <v>2338</v>
      </c>
      <c r="K5" s="5">
        <v>2531</v>
      </c>
      <c r="L5" s="22">
        <f t="shared" si="4"/>
        <v>14.892561983471074</v>
      </c>
      <c r="M5" s="22">
        <f t="shared" si="0"/>
        <v>22.33884297520661</v>
      </c>
      <c r="N5" s="22">
        <f t="shared" si="1"/>
        <v>22.788617886178862</v>
      </c>
      <c r="O5" s="22">
        <f t="shared" si="2"/>
        <v>18.704</v>
      </c>
      <c r="P5" s="22">
        <f t="shared" si="3"/>
        <v>20.917355371900825</v>
      </c>
    </row>
    <row r="6" spans="1:16" ht="12">
      <c r="A6" s="1" t="s">
        <v>15</v>
      </c>
      <c r="B6" s="7"/>
      <c r="C6" s="8"/>
      <c r="D6" s="8"/>
      <c r="E6" s="8"/>
      <c r="F6" s="9"/>
      <c r="G6" s="3">
        <v>1</v>
      </c>
      <c r="H6" s="4">
        <v>1</v>
      </c>
      <c r="I6" s="4">
        <v>2</v>
      </c>
      <c r="J6" s="4">
        <v>2</v>
      </c>
      <c r="K6" s="5">
        <v>2</v>
      </c>
      <c r="L6" s="22"/>
      <c r="M6" s="22"/>
      <c r="N6" s="22"/>
      <c r="O6" s="22"/>
      <c r="P6" s="22"/>
    </row>
    <row r="7" spans="1:16" s="82" customFormat="1" ht="12">
      <c r="A7" s="75" t="s">
        <v>37</v>
      </c>
      <c r="B7" s="78">
        <v>148</v>
      </c>
      <c r="C7" s="79">
        <v>148</v>
      </c>
      <c r="D7" s="79">
        <v>150</v>
      </c>
      <c r="E7" s="79">
        <v>148</v>
      </c>
      <c r="F7" s="80">
        <v>156</v>
      </c>
      <c r="G7" s="78">
        <v>2743</v>
      </c>
      <c r="H7" s="79">
        <v>2782</v>
      </c>
      <c r="I7" s="79">
        <v>3116</v>
      </c>
      <c r="J7" s="79">
        <v>3638</v>
      </c>
      <c r="K7" s="80">
        <v>2968</v>
      </c>
      <c r="L7" s="81">
        <f t="shared" si="4"/>
        <v>18.533783783783782</v>
      </c>
      <c r="M7" s="81">
        <f t="shared" si="0"/>
        <v>18.7972972972973</v>
      </c>
      <c r="N7" s="81">
        <f t="shared" si="1"/>
        <v>20.773333333333333</v>
      </c>
      <c r="O7" s="81">
        <f t="shared" si="2"/>
        <v>24.58108108108108</v>
      </c>
      <c r="P7" s="81">
        <f t="shared" si="3"/>
        <v>19.025641025641026</v>
      </c>
    </row>
    <row r="8" spans="1:16" ht="12">
      <c r="A8" s="1" t="s">
        <v>28</v>
      </c>
      <c r="B8" s="3">
        <v>269</v>
      </c>
      <c r="C8" s="4">
        <v>277</v>
      </c>
      <c r="D8" s="4">
        <v>282</v>
      </c>
      <c r="E8" s="4">
        <v>283</v>
      </c>
      <c r="F8" s="5">
        <v>273</v>
      </c>
      <c r="G8" s="3">
        <v>3371</v>
      </c>
      <c r="H8" s="4">
        <v>2129</v>
      </c>
      <c r="I8" s="4">
        <v>1715</v>
      </c>
      <c r="J8" s="4">
        <v>3305</v>
      </c>
      <c r="K8" s="5">
        <v>2260</v>
      </c>
      <c r="L8" s="22">
        <f t="shared" si="4"/>
        <v>12.531598513011152</v>
      </c>
      <c r="M8" s="22">
        <f t="shared" si="0"/>
        <v>7.6859205776173285</v>
      </c>
      <c r="N8" s="22">
        <f t="shared" si="1"/>
        <v>6.081560283687943</v>
      </c>
      <c r="O8" s="22">
        <f t="shared" si="2"/>
        <v>11.678445229681978</v>
      </c>
      <c r="P8" s="22">
        <f t="shared" si="3"/>
        <v>8.27838827838828</v>
      </c>
    </row>
    <row r="9" spans="1:16" s="82" customFormat="1" ht="12">
      <c r="A9" s="75" t="s">
        <v>38</v>
      </c>
      <c r="B9" s="78">
        <v>20</v>
      </c>
      <c r="C9" s="79">
        <v>20</v>
      </c>
      <c r="D9" s="79">
        <v>21</v>
      </c>
      <c r="E9" s="79">
        <v>21</v>
      </c>
      <c r="F9" s="80">
        <v>22</v>
      </c>
      <c r="G9" s="78">
        <v>343</v>
      </c>
      <c r="H9" s="79">
        <v>371</v>
      </c>
      <c r="I9" s="79">
        <v>512</v>
      </c>
      <c r="J9" s="79">
        <v>428</v>
      </c>
      <c r="K9" s="80">
        <v>445</v>
      </c>
      <c r="L9" s="81">
        <f t="shared" si="4"/>
        <v>17.15</v>
      </c>
      <c r="M9" s="81">
        <f t="shared" si="0"/>
        <v>18.55</v>
      </c>
      <c r="N9" s="81">
        <f t="shared" si="1"/>
        <v>24.38095238095238</v>
      </c>
      <c r="O9" s="81">
        <f t="shared" si="2"/>
        <v>20.38095238095238</v>
      </c>
      <c r="P9" s="81">
        <f t="shared" si="3"/>
        <v>20.227272727272727</v>
      </c>
    </row>
    <row r="10" spans="1:16" s="82" customFormat="1" ht="12">
      <c r="A10" s="75" t="s">
        <v>10</v>
      </c>
      <c r="B10" s="78">
        <v>326</v>
      </c>
      <c r="C10" s="79">
        <v>356</v>
      </c>
      <c r="D10" s="79">
        <v>389</v>
      </c>
      <c r="E10" s="79">
        <v>431</v>
      </c>
      <c r="F10" s="80">
        <v>440</v>
      </c>
      <c r="G10" s="78">
        <v>4549</v>
      </c>
      <c r="H10" s="79">
        <v>5475</v>
      </c>
      <c r="I10" s="79">
        <v>4807</v>
      </c>
      <c r="J10" s="79">
        <v>6674</v>
      </c>
      <c r="K10" s="80">
        <v>5658</v>
      </c>
      <c r="L10" s="81">
        <f t="shared" si="4"/>
        <v>13.95398773006135</v>
      </c>
      <c r="M10" s="81">
        <f t="shared" si="0"/>
        <v>15.379213483146067</v>
      </c>
      <c r="N10" s="81">
        <f t="shared" si="1"/>
        <v>12.3573264781491</v>
      </c>
      <c r="O10" s="81">
        <f t="shared" si="2"/>
        <v>15.48491879350348</v>
      </c>
      <c r="P10" s="81">
        <f t="shared" si="3"/>
        <v>12.85909090909091</v>
      </c>
    </row>
    <row r="11" spans="1:16" ht="12">
      <c r="A11" s="1" t="s">
        <v>23</v>
      </c>
      <c r="B11" s="3">
        <v>425</v>
      </c>
      <c r="C11" s="4">
        <v>479</v>
      </c>
      <c r="D11" s="4">
        <v>593</v>
      </c>
      <c r="E11" s="4">
        <v>752</v>
      </c>
      <c r="F11" s="5">
        <v>888</v>
      </c>
      <c r="G11" s="3">
        <v>3200</v>
      </c>
      <c r="H11" s="4">
        <v>3550</v>
      </c>
      <c r="I11" s="4">
        <v>10261</v>
      </c>
      <c r="J11" s="4">
        <v>10500</v>
      </c>
      <c r="K11" s="5">
        <v>10800</v>
      </c>
      <c r="L11" s="22">
        <f t="shared" si="4"/>
        <v>7.529411764705882</v>
      </c>
      <c r="M11" s="22">
        <f t="shared" si="0"/>
        <v>7.411273486430063</v>
      </c>
      <c r="N11" s="22">
        <f t="shared" si="1"/>
        <v>17.3035413153457</v>
      </c>
      <c r="O11" s="22">
        <f t="shared" si="2"/>
        <v>13.962765957446809</v>
      </c>
      <c r="P11" s="22">
        <f t="shared" si="3"/>
        <v>12.162162162162161</v>
      </c>
    </row>
    <row r="12" spans="1:16" ht="12">
      <c r="A12" s="1" t="s">
        <v>17</v>
      </c>
      <c r="B12" s="3">
        <v>141</v>
      </c>
      <c r="C12" s="4">
        <v>146</v>
      </c>
      <c r="D12" s="4">
        <v>145</v>
      </c>
      <c r="E12" s="4">
        <v>157</v>
      </c>
      <c r="F12" s="5">
        <v>157</v>
      </c>
      <c r="G12" s="3">
        <v>2260</v>
      </c>
      <c r="H12" s="4">
        <v>2277</v>
      </c>
      <c r="I12" s="4">
        <v>2094</v>
      </c>
      <c r="J12" s="4">
        <v>1891</v>
      </c>
      <c r="K12" s="5">
        <v>1950</v>
      </c>
      <c r="L12" s="22">
        <f t="shared" si="4"/>
        <v>16.02836879432624</v>
      </c>
      <c r="M12" s="22">
        <f t="shared" si="0"/>
        <v>15.595890410958905</v>
      </c>
      <c r="N12" s="22">
        <f t="shared" si="1"/>
        <v>14.441379310344828</v>
      </c>
      <c r="O12" s="22">
        <f t="shared" si="2"/>
        <v>12.044585987261147</v>
      </c>
      <c r="P12" s="22">
        <f t="shared" si="3"/>
        <v>12.420382165605096</v>
      </c>
    </row>
    <row r="13" spans="1:16" ht="12">
      <c r="A13" s="1" t="s">
        <v>33</v>
      </c>
      <c r="B13" s="3"/>
      <c r="C13" s="4"/>
      <c r="D13" s="4"/>
      <c r="E13" s="4"/>
      <c r="F13" s="5"/>
      <c r="G13" s="3"/>
      <c r="H13" s="4"/>
      <c r="I13" s="4"/>
      <c r="J13" s="4"/>
      <c r="K13" s="5"/>
      <c r="L13" s="22"/>
      <c r="M13" s="22"/>
      <c r="N13" s="22"/>
      <c r="O13" s="22"/>
      <c r="P13" s="22"/>
    </row>
    <row r="14" spans="1:16" ht="12">
      <c r="A14" s="1" t="s">
        <v>0</v>
      </c>
      <c r="B14" s="3">
        <v>2258</v>
      </c>
      <c r="C14" s="4">
        <v>2256</v>
      </c>
      <c r="D14" s="4">
        <v>2258</v>
      </c>
      <c r="E14" s="4">
        <v>2265</v>
      </c>
      <c r="F14" s="5">
        <v>2258</v>
      </c>
      <c r="G14" s="3">
        <v>53561</v>
      </c>
      <c r="H14" s="4">
        <v>52671</v>
      </c>
      <c r="I14" s="4">
        <v>60535</v>
      </c>
      <c r="J14" s="4">
        <v>57541</v>
      </c>
      <c r="K14" s="5">
        <v>53389</v>
      </c>
      <c r="L14" s="22">
        <f t="shared" si="4"/>
        <v>23.72054915854739</v>
      </c>
      <c r="M14" s="22">
        <f t="shared" si="0"/>
        <v>23.347074468085108</v>
      </c>
      <c r="N14" s="22">
        <f t="shared" si="1"/>
        <v>26.809123117803367</v>
      </c>
      <c r="O14" s="22">
        <f t="shared" si="2"/>
        <v>25.40441501103753</v>
      </c>
      <c r="P14" s="22">
        <f t="shared" si="3"/>
        <v>23.644375553587246</v>
      </c>
    </row>
    <row r="15" spans="1:16" ht="12">
      <c r="A15" s="1" t="s">
        <v>31</v>
      </c>
      <c r="B15" s="3">
        <v>190</v>
      </c>
      <c r="C15" s="4">
        <v>173</v>
      </c>
      <c r="D15" s="4">
        <v>160</v>
      </c>
      <c r="E15" s="4">
        <v>163</v>
      </c>
      <c r="F15" s="5">
        <v>158</v>
      </c>
      <c r="G15" s="3">
        <v>830</v>
      </c>
      <c r="H15" s="4">
        <v>830</v>
      </c>
      <c r="I15" s="4">
        <v>1300</v>
      </c>
      <c r="J15" s="4">
        <v>1138</v>
      </c>
      <c r="K15" s="5">
        <v>1326</v>
      </c>
      <c r="L15" s="22">
        <f t="shared" si="4"/>
        <v>4.368421052631579</v>
      </c>
      <c r="M15" s="22">
        <f t="shared" si="0"/>
        <v>4.797687861271676</v>
      </c>
      <c r="N15" s="22">
        <f t="shared" si="1"/>
        <v>8.125</v>
      </c>
      <c r="O15" s="22">
        <f t="shared" si="2"/>
        <v>6.9815950920245395</v>
      </c>
      <c r="P15" s="22">
        <f t="shared" si="3"/>
        <v>8.39240506329114</v>
      </c>
    </row>
    <row r="16" spans="1:16" ht="12">
      <c r="A16" s="1" t="s">
        <v>1</v>
      </c>
      <c r="B16" s="3">
        <v>259</v>
      </c>
      <c r="C16" s="4">
        <v>262</v>
      </c>
      <c r="D16" s="4">
        <v>257</v>
      </c>
      <c r="E16" s="4">
        <v>259</v>
      </c>
      <c r="F16" s="5">
        <v>257</v>
      </c>
      <c r="G16" s="3">
        <v>8495</v>
      </c>
      <c r="H16" s="4">
        <v>10834</v>
      </c>
      <c r="I16" s="4">
        <v>12123</v>
      </c>
      <c r="J16" s="4">
        <v>9852</v>
      </c>
      <c r="K16" s="5">
        <v>8891</v>
      </c>
      <c r="L16" s="22">
        <f t="shared" si="4"/>
        <v>32.7992277992278</v>
      </c>
      <c r="M16" s="22">
        <f t="shared" si="0"/>
        <v>41.35114503816794</v>
      </c>
      <c r="N16" s="22">
        <f t="shared" si="1"/>
        <v>47.17120622568093</v>
      </c>
      <c r="O16" s="22">
        <f t="shared" si="2"/>
        <v>38.03861003861004</v>
      </c>
      <c r="P16" s="22">
        <f t="shared" si="3"/>
        <v>34.59533073929961</v>
      </c>
    </row>
    <row r="17" spans="1:16" ht="12">
      <c r="A17" s="1" t="s">
        <v>12</v>
      </c>
      <c r="B17" s="3">
        <v>319</v>
      </c>
      <c r="C17" s="4">
        <v>319</v>
      </c>
      <c r="D17" s="4">
        <v>316</v>
      </c>
      <c r="E17" s="4">
        <v>324</v>
      </c>
      <c r="F17" s="5">
        <v>321</v>
      </c>
      <c r="G17" s="3">
        <v>3987</v>
      </c>
      <c r="H17" s="4">
        <v>3826</v>
      </c>
      <c r="I17" s="4">
        <v>3680</v>
      </c>
      <c r="J17" s="4">
        <v>3558</v>
      </c>
      <c r="K17" s="5">
        <v>3477</v>
      </c>
      <c r="L17" s="22">
        <f t="shared" si="4"/>
        <v>12.498432601880877</v>
      </c>
      <c r="M17" s="22">
        <f t="shared" si="0"/>
        <v>11.993730407523511</v>
      </c>
      <c r="N17" s="22">
        <f t="shared" si="1"/>
        <v>11.645569620253164</v>
      </c>
      <c r="O17" s="22">
        <f t="shared" si="2"/>
        <v>10.981481481481481</v>
      </c>
      <c r="P17" s="22">
        <f t="shared" si="3"/>
        <v>10.83177570093458</v>
      </c>
    </row>
    <row r="18" spans="1:16" ht="12">
      <c r="A18" s="1" t="s">
        <v>30</v>
      </c>
      <c r="B18" s="3">
        <v>324</v>
      </c>
      <c r="C18" s="4">
        <v>262</v>
      </c>
      <c r="D18" s="4">
        <v>314</v>
      </c>
      <c r="E18" s="4">
        <v>258</v>
      </c>
      <c r="F18" s="5">
        <v>230</v>
      </c>
      <c r="G18" s="3">
        <v>4472</v>
      </c>
      <c r="H18" s="4">
        <v>4334</v>
      </c>
      <c r="I18" s="4">
        <v>3339</v>
      </c>
      <c r="J18" s="4">
        <v>4299</v>
      </c>
      <c r="K18" s="5">
        <v>5406</v>
      </c>
      <c r="L18" s="22">
        <f t="shared" si="4"/>
        <v>13.802469135802468</v>
      </c>
      <c r="M18" s="22">
        <f t="shared" si="0"/>
        <v>16.541984732824428</v>
      </c>
      <c r="N18" s="22">
        <f t="shared" si="1"/>
        <v>10.63375796178344</v>
      </c>
      <c r="O18" s="22">
        <f t="shared" si="2"/>
        <v>16.662790697674417</v>
      </c>
      <c r="P18" s="22">
        <f t="shared" si="3"/>
        <v>23.504347826086956</v>
      </c>
    </row>
    <row r="19" spans="1:16" ht="12">
      <c r="A19" s="1" t="s">
        <v>24</v>
      </c>
      <c r="B19" s="3">
        <v>642</v>
      </c>
      <c r="C19" s="4">
        <v>667</v>
      </c>
      <c r="D19" s="4">
        <v>712</v>
      </c>
      <c r="E19" s="4">
        <v>722</v>
      </c>
      <c r="F19" s="5">
        <v>744</v>
      </c>
      <c r="G19" s="3"/>
      <c r="H19" s="4"/>
      <c r="I19" s="4"/>
      <c r="J19" s="4"/>
      <c r="K19" s="5"/>
      <c r="L19" s="22">
        <f t="shared" si="4"/>
        <v>0</v>
      </c>
      <c r="M19" s="22">
        <f t="shared" si="0"/>
        <v>0</v>
      </c>
      <c r="N19" s="22">
        <f t="shared" si="1"/>
        <v>0</v>
      </c>
      <c r="O19" s="22">
        <f t="shared" si="2"/>
        <v>0</v>
      </c>
      <c r="P19" s="22">
        <f t="shared" si="3"/>
        <v>0</v>
      </c>
    </row>
    <row r="20" spans="1:16" ht="12">
      <c r="A20" s="1" t="s">
        <v>3</v>
      </c>
      <c r="B20" s="3">
        <v>2249</v>
      </c>
      <c r="C20" s="4">
        <v>2221</v>
      </c>
      <c r="D20" s="4">
        <v>2245</v>
      </c>
      <c r="E20" s="4">
        <v>2244</v>
      </c>
      <c r="F20" s="5">
        <v>2244</v>
      </c>
      <c r="G20" s="3">
        <v>50894</v>
      </c>
      <c r="H20" s="4">
        <v>54188</v>
      </c>
      <c r="I20" s="4">
        <v>56454</v>
      </c>
      <c r="J20" s="4">
        <v>51620</v>
      </c>
      <c r="K20" s="5">
        <v>50093</v>
      </c>
      <c r="L20" s="22">
        <f t="shared" si="4"/>
        <v>22.629613161405068</v>
      </c>
      <c r="M20" s="22">
        <f t="shared" si="0"/>
        <v>24.39801891040072</v>
      </c>
      <c r="N20" s="22">
        <f t="shared" si="1"/>
        <v>25.146547884187083</v>
      </c>
      <c r="O20" s="22">
        <f t="shared" si="2"/>
        <v>23.003565062388592</v>
      </c>
      <c r="P20" s="22">
        <f t="shared" si="3"/>
        <v>22.323083778966133</v>
      </c>
    </row>
    <row r="21" spans="1:16" ht="12">
      <c r="A21" s="1" t="s">
        <v>2</v>
      </c>
      <c r="B21" s="3">
        <v>57</v>
      </c>
      <c r="C21" s="4">
        <v>54</v>
      </c>
      <c r="D21" s="4">
        <v>54</v>
      </c>
      <c r="E21" s="4">
        <v>53</v>
      </c>
      <c r="F21" s="5">
        <v>53</v>
      </c>
      <c r="G21" s="3">
        <v>1301</v>
      </c>
      <c r="H21" s="4">
        <v>1301</v>
      </c>
      <c r="I21" s="4">
        <v>1328</v>
      </c>
      <c r="J21" s="4">
        <v>1154</v>
      </c>
      <c r="K21" s="5">
        <v>1100</v>
      </c>
      <c r="L21" s="22">
        <f t="shared" si="4"/>
        <v>22.82456140350877</v>
      </c>
      <c r="M21" s="22">
        <f t="shared" si="0"/>
        <v>24.09259259259259</v>
      </c>
      <c r="N21" s="22">
        <f t="shared" si="1"/>
        <v>24.59259259259259</v>
      </c>
      <c r="O21" s="22">
        <f t="shared" si="2"/>
        <v>21.77358490566038</v>
      </c>
      <c r="P21" s="22">
        <f t="shared" si="3"/>
        <v>20.754716981132077</v>
      </c>
    </row>
    <row r="22" spans="1:16" ht="12">
      <c r="A22" s="1" t="s">
        <v>16</v>
      </c>
      <c r="B22" s="3">
        <v>2</v>
      </c>
      <c r="C22" s="4">
        <v>2</v>
      </c>
      <c r="D22" s="4">
        <v>3</v>
      </c>
      <c r="E22" s="4">
        <v>2</v>
      </c>
      <c r="F22" s="5">
        <v>3</v>
      </c>
      <c r="G22" s="3">
        <v>75</v>
      </c>
      <c r="H22" s="4">
        <v>160</v>
      </c>
      <c r="I22" s="4">
        <v>184</v>
      </c>
      <c r="J22" s="4">
        <v>132</v>
      </c>
      <c r="K22" s="5">
        <v>135</v>
      </c>
      <c r="L22" s="22">
        <f t="shared" si="4"/>
        <v>37.5</v>
      </c>
      <c r="M22" s="22">
        <f t="shared" si="0"/>
        <v>80</v>
      </c>
      <c r="N22" s="22">
        <f t="shared" si="1"/>
        <v>61.333333333333336</v>
      </c>
      <c r="O22" s="22">
        <f t="shared" si="2"/>
        <v>66</v>
      </c>
      <c r="P22" s="22">
        <f t="shared" si="3"/>
        <v>45</v>
      </c>
    </row>
    <row r="23" spans="1:16" ht="12">
      <c r="A23" s="1" t="s">
        <v>42</v>
      </c>
      <c r="B23" s="6">
        <v>72</v>
      </c>
      <c r="C23" s="6">
        <v>77</v>
      </c>
      <c r="D23" s="6">
        <v>71</v>
      </c>
      <c r="E23" s="6">
        <v>70</v>
      </c>
      <c r="F23" s="5">
        <v>74</v>
      </c>
      <c r="G23" s="3">
        <v>1136</v>
      </c>
      <c r="H23" s="4">
        <v>1227</v>
      </c>
      <c r="I23" s="4">
        <v>912</v>
      </c>
      <c r="J23" s="4">
        <v>1000</v>
      </c>
      <c r="K23" s="5">
        <v>1000</v>
      </c>
      <c r="L23" s="22">
        <f t="shared" si="4"/>
        <v>15.777777777777779</v>
      </c>
      <c r="M23" s="22">
        <f t="shared" si="0"/>
        <v>15.935064935064934</v>
      </c>
      <c r="N23" s="22">
        <f t="shared" si="1"/>
        <v>12.845070422535212</v>
      </c>
      <c r="O23" s="22">
        <f t="shared" si="2"/>
        <v>14.285714285714286</v>
      </c>
      <c r="P23" s="22">
        <f t="shared" si="3"/>
        <v>13.513513513513514</v>
      </c>
    </row>
    <row r="24" spans="1:16" ht="12">
      <c r="A24" s="1" t="s">
        <v>26</v>
      </c>
      <c r="B24" s="3">
        <v>430</v>
      </c>
      <c r="C24" s="4">
        <v>393</v>
      </c>
      <c r="D24" s="4">
        <v>368</v>
      </c>
      <c r="E24" s="4">
        <v>368</v>
      </c>
      <c r="F24" s="5">
        <v>381</v>
      </c>
      <c r="G24" s="3">
        <v>3123</v>
      </c>
      <c r="H24" s="4">
        <v>1700</v>
      </c>
      <c r="I24" s="4">
        <v>1332</v>
      </c>
      <c r="J24" s="4">
        <v>2500</v>
      </c>
      <c r="K24" s="5">
        <v>1400</v>
      </c>
      <c r="L24" s="22">
        <f t="shared" si="4"/>
        <v>7.2627906976744185</v>
      </c>
      <c r="M24" s="22">
        <f t="shared" si="0"/>
        <v>4.325699745547074</v>
      </c>
      <c r="N24" s="22">
        <f t="shared" si="1"/>
        <v>3.619565217391304</v>
      </c>
      <c r="O24" s="22">
        <f t="shared" si="2"/>
        <v>6.793478260869565</v>
      </c>
      <c r="P24" s="22">
        <f t="shared" si="3"/>
        <v>3.674540682414698</v>
      </c>
    </row>
    <row r="25" spans="1:16" ht="12">
      <c r="A25" s="1" t="s">
        <v>9</v>
      </c>
      <c r="B25" s="7"/>
      <c r="C25" s="8"/>
      <c r="D25" s="8"/>
      <c r="E25" s="8"/>
      <c r="F25" s="9"/>
      <c r="G25" s="7"/>
      <c r="H25" s="8"/>
      <c r="I25" s="8"/>
      <c r="J25" s="8"/>
      <c r="K25" s="9"/>
      <c r="L25" s="22"/>
      <c r="M25" s="22"/>
      <c r="N25" s="22"/>
      <c r="O25" s="22"/>
      <c r="P25" s="22"/>
    </row>
    <row r="26" spans="1:16" s="82" customFormat="1" ht="12">
      <c r="A26" s="75" t="s">
        <v>14</v>
      </c>
      <c r="B26" s="78">
        <v>22</v>
      </c>
      <c r="C26" s="79">
        <v>25</v>
      </c>
      <c r="D26" s="79">
        <v>28</v>
      </c>
      <c r="E26" s="79">
        <v>30</v>
      </c>
      <c r="F26" s="80">
        <v>34</v>
      </c>
      <c r="G26" s="78">
        <v>458</v>
      </c>
      <c r="H26" s="79">
        <v>606</v>
      </c>
      <c r="I26" s="79">
        <v>602</v>
      </c>
      <c r="J26" s="79">
        <v>601</v>
      </c>
      <c r="K26" s="80">
        <v>530</v>
      </c>
      <c r="L26" s="81">
        <f t="shared" si="4"/>
        <v>20.818181818181817</v>
      </c>
      <c r="M26" s="81">
        <f t="shared" si="0"/>
        <v>24.24</v>
      </c>
      <c r="N26" s="81">
        <f t="shared" si="1"/>
        <v>21.5</v>
      </c>
      <c r="O26" s="81">
        <f t="shared" si="2"/>
        <v>20.033333333333335</v>
      </c>
      <c r="P26" s="81">
        <f t="shared" si="3"/>
        <v>15.588235294117647</v>
      </c>
    </row>
    <row r="27" spans="1:16" ht="12">
      <c r="A27" s="1" t="s">
        <v>13</v>
      </c>
      <c r="B27" s="3">
        <v>642</v>
      </c>
      <c r="C27" s="4">
        <v>642</v>
      </c>
      <c r="D27" s="4">
        <v>645</v>
      </c>
      <c r="E27" s="4">
        <v>608</v>
      </c>
      <c r="F27" s="5">
        <v>613</v>
      </c>
      <c r="G27" s="3">
        <v>6124</v>
      </c>
      <c r="H27" s="4">
        <v>3750</v>
      </c>
      <c r="I27" s="4">
        <v>7844</v>
      </c>
      <c r="J27" s="4">
        <v>6710</v>
      </c>
      <c r="K27" s="5">
        <v>7789</v>
      </c>
      <c r="L27" s="22">
        <f t="shared" si="4"/>
        <v>9.538940809968848</v>
      </c>
      <c r="M27" s="22">
        <f t="shared" si="0"/>
        <v>5.841121495327103</v>
      </c>
      <c r="N27" s="22">
        <f t="shared" si="1"/>
        <v>12.161240310077519</v>
      </c>
      <c r="O27" s="22">
        <f t="shared" si="2"/>
        <v>11.036184210526315</v>
      </c>
      <c r="P27" s="22">
        <f t="shared" si="3"/>
        <v>12.706362153344209</v>
      </c>
    </row>
    <row r="28" spans="1:16" ht="12">
      <c r="A28" s="1" t="s">
        <v>25</v>
      </c>
      <c r="B28" s="3">
        <v>628</v>
      </c>
      <c r="C28" s="4">
        <v>625</v>
      </c>
      <c r="D28" s="4">
        <v>624</v>
      </c>
      <c r="E28" s="4">
        <v>613</v>
      </c>
      <c r="F28" s="5">
        <v>610</v>
      </c>
      <c r="G28" s="3">
        <v>6688</v>
      </c>
      <c r="H28" s="4">
        <v>5002</v>
      </c>
      <c r="I28" s="4">
        <v>6054</v>
      </c>
      <c r="J28" s="4">
        <v>5456</v>
      </c>
      <c r="K28" s="5">
        <v>5090</v>
      </c>
      <c r="L28" s="22">
        <f t="shared" si="4"/>
        <v>10.64968152866242</v>
      </c>
      <c r="M28" s="22">
        <f t="shared" si="0"/>
        <v>8.0032</v>
      </c>
      <c r="N28" s="22">
        <f t="shared" si="1"/>
        <v>9.701923076923077</v>
      </c>
      <c r="O28" s="22">
        <f t="shared" si="2"/>
        <v>8.900489396411093</v>
      </c>
      <c r="P28" s="22">
        <f t="shared" si="3"/>
        <v>8.344262295081966</v>
      </c>
    </row>
    <row r="29" spans="1:16" ht="12">
      <c r="A29" s="1" t="s">
        <v>36</v>
      </c>
      <c r="B29" s="3">
        <v>222</v>
      </c>
      <c r="C29" s="4">
        <v>178</v>
      </c>
      <c r="D29" s="4">
        <v>175</v>
      </c>
      <c r="E29" s="4">
        <v>178</v>
      </c>
      <c r="F29" s="5">
        <v>173</v>
      </c>
      <c r="G29" s="3">
        <v>2230</v>
      </c>
      <c r="H29" s="4">
        <v>2180</v>
      </c>
      <c r="I29" s="4">
        <v>2560</v>
      </c>
      <c r="J29" s="4">
        <v>3050</v>
      </c>
      <c r="K29" s="5">
        <v>3430</v>
      </c>
      <c r="L29" s="22">
        <f t="shared" si="4"/>
        <v>10.045045045045045</v>
      </c>
      <c r="M29" s="22">
        <f t="shared" si="0"/>
        <v>12.247191011235955</v>
      </c>
      <c r="N29" s="22">
        <f t="shared" si="1"/>
        <v>14.628571428571428</v>
      </c>
      <c r="O29" s="22">
        <f t="shared" si="2"/>
        <v>17.134831460674157</v>
      </c>
      <c r="P29" s="22">
        <f t="shared" si="3"/>
        <v>19.826589595375722</v>
      </c>
    </row>
    <row r="30" spans="1:16" ht="12">
      <c r="A30" s="1" t="s">
        <v>19</v>
      </c>
      <c r="B30" s="3">
        <v>49</v>
      </c>
      <c r="C30" s="4">
        <v>49</v>
      </c>
      <c r="D30" s="4">
        <v>41</v>
      </c>
      <c r="E30" s="4">
        <v>41</v>
      </c>
      <c r="F30" s="5">
        <v>42</v>
      </c>
      <c r="G30" s="3">
        <v>894</v>
      </c>
      <c r="H30" s="4">
        <v>894</v>
      </c>
      <c r="I30" s="4">
        <v>367</v>
      </c>
      <c r="J30" s="4">
        <v>412</v>
      </c>
      <c r="K30" s="5">
        <v>645</v>
      </c>
      <c r="L30" s="22">
        <f t="shared" si="4"/>
        <v>18.244897959183675</v>
      </c>
      <c r="M30" s="22">
        <f t="shared" si="0"/>
        <v>18.244897959183675</v>
      </c>
      <c r="N30" s="22">
        <f t="shared" si="1"/>
        <v>8.951219512195122</v>
      </c>
      <c r="O30" s="22">
        <f t="shared" si="2"/>
        <v>10.048780487804878</v>
      </c>
      <c r="P30" s="22">
        <f t="shared" si="3"/>
        <v>15.357142857142858</v>
      </c>
    </row>
    <row r="31" spans="1:16" s="82" customFormat="1" ht="12">
      <c r="A31" s="75" t="s">
        <v>11</v>
      </c>
      <c r="B31" s="78">
        <v>267</v>
      </c>
      <c r="C31" s="79">
        <v>274</v>
      </c>
      <c r="D31" s="79">
        <v>285</v>
      </c>
      <c r="E31" s="79">
        <v>289</v>
      </c>
      <c r="F31" s="80">
        <v>292</v>
      </c>
      <c r="G31" s="78">
        <v>8115</v>
      </c>
      <c r="H31" s="79">
        <v>7703</v>
      </c>
      <c r="I31" s="79">
        <v>7968</v>
      </c>
      <c r="J31" s="79">
        <v>6949</v>
      </c>
      <c r="K31" s="80">
        <v>6471</v>
      </c>
      <c r="L31" s="81">
        <f t="shared" si="4"/>
        <v>30.39325842696629</v>
      </c>
      <c r="M31" s="81">
        <f t="shared" si="0"/>
        <v>28.113138686131386</v>
      </c>
      <c r="N31" s="81">
        <f t="shared" si="1"/>
        <v>27.957894736842107</v>
      </c>
      <c r="O31" s="81">
        <f t="shared" si="2"/>
        <v>24.044982698961938</v>
      </c>
      <c r="P31" s="81">
        <f t="shared" si="3"/>
        <v>22.160958904109588</v>
      </c>
    </row>
    <row r="32" spans="1:16" ht="12">
      <c r="A32" s="1" t="s">
        <v>5</v>
      </c>
      <c r="B32" s="3">
        <v>2889</v>
      </c>
      <c r="C32" s="4">
        <v>2894</v>
      </c>
      <c r="D32" s="4">
        <v>2916</v>
      </c>
      <c r="E32" s="4">
        <v>3057</v>
      </c>
      <c r="F32" s="5">
        <v>3052</v>
      </c>
      <c r="G32" s="3">
        <v>33218</v>
      </c>
      <c r="H32" s="4">
        <v>31175</v>
      </c>
      <c r="I32" s="4">
        <v>33723</v>
      </c>
      <c r="J32" s="4">
        <v>41692</v>
      </c>
      <c r="K32" s="5">
        <v>30500</v>
      </c>
      <c r="L32" s="22">
        <f t="shared" si="4"/>
        <v>11.49809622706819</v>
      </c>
      <c r="M32" s="22">
        <f t="shared" si="0"/>
        <v>10.772287491361437</v>
      </c>
      <c r="N32" s="22">
        <f t="shared" si="1"/>
        <v>11.564814814814815</v>
      </c>
      <c r="O32" s="22">
        <f t="shared" si="2"/>
        <v>13.638207392868825</v>
      </c>
      <c r="P32" s="22">
        <f t="shared" si="3"/>
        <v>9.993446920052424</v>
      </c>
    </row>
    <row r="33" spans="1:16" ht="12">
      <c r="A33" s="1" t="s">
        <v>18</v>
      </c>
      <c r="B33" s="3">
        <v>37</v>
      </c>
      <c r="C33" s="4">
        <v>37</v>
      </c>
      <c r="D33" s="4">
        <v>37</v>
      </c>
      <c r="E33" s="4">
        <v>37</v>
      </c>
      <c r="F33" s="5">
        <v>37</v>
      </c>
      <c r="G33" s="3">
        <v>1045</v>
      </c>
      <c r="H33" s="4">
        <v>1204</v>
      </c>
      <c r="I33" s="4">
        <v>1312</v>
      </c>
      <c r="J33" s="4">
        <v>1276</v>
      </c>
      <c r="K33" s="5">
        <v>1113</v>
      </c>
      <c r="L33" s="22">
        <f t="shared" si="4"/>
        <v>28.243243243243242</v>
      </c>
      <c r="M33" s="22">
        <f t="shared" si="0"/>
        <v>32.54054054054054</v>
      </c>
      <c r="N33" s="22">
        <f t="shared" si="1"/>
        <v>35.45945945945946</v>
      </c>
      <c r="O33" s="22">
        <f t="shared" si="2"/>
        <v>34.486486486486484</v>
      </c>
      <c r="P33" s="22">
        <f t="shared" si="3"/>
        <v>30.08108108108108</v>
      </c>
    </row>
    <row r="34" spans="1:16" ht="12">
      <c r="A34" s="1" t="s">
        <v>22</v>
      </c>
      <c r="B34" s="3">
        <v>1448</v>
      </c>
      <c r="C34" s="4">
        <v>1438</v>
      </c>
      <c r="D34" s="4">
        <v>1421</v>
      </c>
      <c r="E34" s="4">
        <v>1421</v>
      </c>
      <c r="F34" s="5">
        <v>1395</v>
      </c>
      <c r="G34" s="3">
        <v>336</v>
      </c>
      <c r="H34" s="4">
        <v>278</v>
      </c>
      <c r="I34" s="4">
        <v>257</v>
      </c>
      <c r="J34" s="4">
        <v>230</v>
      </c>
      <c r="K34" s="5">
        <v>265</v>
      </c>
      <c r="L34" s="22">
        <f t="shared" si="4"/>
        <v>0.23204419889502761</v>
      </c>
      <c r="M34" s="22">
        <f t="shared" si="0"/>
        <v>0.1933240611961057</v>
      </c>
      <c r="N34" s="22">
        <f t="shared" si="1"/>
        <v>0.18085855031667838</v>
      </c>
      <c r="O34" s="22">
        <f t="shared" si="2"/>
        <v>0.16185784658691063</v>
      </c>
      <c r="P34" s="22">
        <f t="shared" si="3"/>
        <v>0.18996415770609318</v>
      </c>
    </row>
    <row r="35" spans="1:16" ht="12">
      <c r="A35" s="1" t="s">
        <v>29</v>
      </c>
      <c r="B35" s="3">
        <v>343</v>
      </c>
      <c r="C35" s="4">
        <v>309</v>
      </c>
      <c r="D35" s="4">
        <v>287</v>
      </c>
      <c r="E35" s="4">
        <v>272</v>
      </c>
      <c r="F35" s="5">
        <v>259</v>
      </c>
      <c r="G35" s="3">
        <v>990</v>
      </c>
      <c r="H35" s="4">
        <v>900</v>
      </c>
      <c r="I35" s="4">
        <v>856</v>
      </c>
      <c r="J35" s="4">
        <v>788</v>
      </c>
      <c r="K35" s="5">
        <v>1296</v>
      </c>
      <c r="L35" s="22">
        <f t="shared" si="4"/>
        <v>2.8862973760932946</v>
      </c>
      <c r="M35" s="22">
        <f t="shared" si="0"/>
        <v>2.912621359223301</v>
      </c>
      <c r="N35" s="22">
        <f t="shared" si="1"/>
        <v>2.9825783972125435</v>
      </c>
      <c r="O35" s="22">
        <f t="shared" si="2"/>
        <v>2.8970588235294117</v>
      </c>
      <c r="P35" s="22">
        <f t="shared" si="3"/>
        <v>5.003861003861004</v>
      </c>
    </row>
    <row r="36" spans="1:16" ht="12">
      <c r="A36" s="1" t="s">
        <v>7</v>
      </c>
      <c r="B36" s="3">
        <v>2</v>
      </c>
      <c r="C36" s="4">
        <v>2</v>
      </c>
      <c r="D36" s="4">
        <v>2</v>
      </c>
      <c r="E36" s="4">
        <v>2</v>
      </c>
      <c r="F36" s="5">
        <v>2</v>
      </c>
      <c r="G36" s="3">
        <v>6</v>
      </c>
      <c r="H36" s="4">
        <v>12</v>
      </c>
      <c r="I36" s="4">
        <v>13</v>
      </c>
      <c r="J36" s="4">
        <v>14</v>
      </c>
      <c r="K36" s="5">
        <v>15</v>
      </c>
      <c r="L36" s="22">
        <f t="shared" si="4"/>
        <v>3</v>
      </c>
      <c r="M36" s="22">
        <f t="shared" si="0"/>
        <v>6</v>
      </c>
      <c r="N36" s="22">
        <f t="shared" si="1"/>
        <v>6.5</v>
      </c>
      <c r="O36" s="22">
        <f t="shared" si="2"/>
        <v>7</v>
      </c>
      <c r="P36" s="22">
        <f t="shared" si="3"/>
        <v>7.5</v>
      </c>
    </row>
    <row r="37" spans="1:16" s="82" customFormat="1" ht="12">
      <c r="A37" s="75" t="s">
        <v>8</v>
      </c>
      <c r="B37" s="78">
        <v>835</v>
      </c>
      <c r="C37" s="79">
        <v>856</v>
      </c>
      <c r="D37" s="79">
        <v>905</v>
      </c>
      <c r="E37" s="79">
        <v>946</v>
      </c>
      <c r="F37" s="80">
        <v>971</v>
      </c>
      <c r="G37" s="78">
        <v>21606</v>
      </c>
      <c r="H37" s="79">
        <v>21404</v>
      </c>
      <c r="I37" s="79">
        <v>20222</v>
      </c>
      <c r="J37" s="79">
        <v>24963</v>
      </c>
      <c r="K37" s="80">
        <v>21300</v>
      </c>
      <c r="L37" s="81">
        <f t="shared" si="4"/>
        <v>25.875449101796406</v>
      </c>
      <c r="M37" s="81">
        <f t="shared" si="0"/>
        <v>25.00467289719626</v>
      </c>
      <c r="N37" s="81">
        <f t="shared" si="1"/>
        <v>22.34475138121547</v>
      </c>
      <c r="O37" s="81">
        <f t="shared" si="2"/>
        <v>26.387949260042284</v>
      </c>
      <c r="P37" s="81">
        <f t="shared" si="3"/>
        <v>21.936148300720905</v>
      </c>
    </row>
    <row r="38" spans="1:16" s="82" customFormat="1" ht="12">
      <c r="A38" s="75" t="s">
        <v>32</v>
      </c>
      <c r="B38" s="78">
        <v>25</v>
      </c>
      <c r="C38" s="79">
        <v>27</v>
      </c>
      <c r="D38" s="79">
        <v>27</v>
      </c>
      <c r="E38" s="79">
        <v>27</v>
      </c>
      <c r="F38" s="80">
        <v>27</v>
      </c>
      <c r="G38" s="78">
        <v>1028</v>
      </c>
      <c r="H38" s="79">
        <v>1050</v>
      </c>
      <c r="I38" s="79">
        <v>1050</v>
      </c>
      <c r="J38" s="79">
        <v>1000</v>
      </c>
      <c r="K38" s="80">
        <v>1000</v>
      </c>
      <c r="L38" s="81">
        <f t="shared" si="4"/>
        <v>41.12</v>
      </c>
      <c r="M38" s="81">
        <f t="shared" si="0"/>
        <v>38.888888888888886</v>
      </c>
      <c r="N38" s="81">
        <f t="shared" si="1"/>
        <v>38.888888888888886</v>
      </c>
      <c r="O38" s="81">
        <f t="shared" si="2"/>
        <v>37.03703703703704</v>
      </c>
      <c r="P38" s="81">
        <f t="shared" si="3"/>
        <v>37.03703703703704</v>
      </c>
    </row>
    <row r="39" spans="1:16" ht="12">
      <c r="A39" s="10" t="s">
        <v>27</v>
      </c>
      <c r="B39" s="6">
        <v>311</v>
      </c>
      <c r="C39" s="4">
        <v>326</v>
      </c>
      <c r="D39" s="4">
        <v>326</v>
      </c>
      <c r="E39" s="4">
        <v>334</v>
      </c>
      <c r="F39" s="5">
        <v>334</v>
      </c>
      <c r="G39" s="3">
        <v>1470</v>
      </c>
      <c r="H39" s="4">
        <v>1140</v>
      </c>
      <c r="I39" s="4">
        <v>590</v>
      </c>
      <c r="J39" s="4">
        <v>410</v>
      </c>
      <c r="K39" s="5">
        <v>435</v>
      </c>
      <c r="L39" s="22">
        <f t="shared" si="4"/>
        <v>4.726688102893891</v>
      </c>
      <c r="M39" s="22">
        <f t="shared" si="0"/>
        <v>3.496932515337423</v>
      </c>
      <c r="N39" s="22">
        <f t="shared" si="1"/>
        <v>1.8098159509202454</v>
      </c>
      <c r="O39" s="22">
        <f t="shared" si="2"/>
        <v>1.2275449101796407</v>
      </c>
      <c r="P39" s="22">
        <f t="shared" si="3"/>
        <v>1.3023952095808384</v>
      </c>
    </row>
    <row r="40" spans="1:16" ht="12.75" thickBot="1">
      <c r="A40" s="66" t="s">
        <v>41</v>
      </c>
      <c r="B40" s="67">
        <v>203</v>
      </c>
      <c r="C40" s="68">
        <v>203</v>
      </c>
      <c r="D40" s="68">
        <v>178</v>
      </c>
      <c r="E40" s="68">
        <v>156</v>
      </c>
      <c r="F40" s="69">
        <v>166</v>
      </c>
      <c r="G40" s="67">
        <v>4025</v>
      </c>
      <c r="H40" s="68">
        <v>3150</v>
      </c>
      <c r="I40" s="68">
        <v>1366</v>
      </c>
      <c r="J40" s="68">
        <v>1973</v>
      </c>
      <c r="K40" s="69">
        <v>2100</v>
      </c>
      <c r="L40" s="70">
        <f t="shared" si="4"/>
        <v>19.82758620689655</v>
      </c>
      <c r="M40" s="70">
        <f t="shared" si="0"/>
        <v>15.517241379310345</v>
      </c>
      <c r="N40" s="70">
        <f t="shared" si="1"/>
        <v>7.674157303370786</v>
      </c>
      <c r="O40" s="70">
        <f t="shared" si="2"/>
        <v>12.647435897435898</v>
      </c>
      <c r="P40" s="70">
        <f t="shared" si="3"/>
        <v>12.650602409638553</v>
      </c>
    </row>
    <row r="41" spans="1:16" ht="12.75" thickTop="1">
      <c r="A41" s="11" t="s">
        <v>21</v>
      </c>
      <c r="B41" s="12">
        <v>19110</v>
      </c>
      <c r="C41" s="13">
        <v>19102</v>
      </c>
      <c r="D41" s="13">
        <v>19141</v>
      </c>
      <c r="E41" s="13">
        <v>19461</v>
      </c>
      <c r="F41" s="14">
        <v>19586</v>
      </c>
      <c r="G41" s="12">
        <v>261459</v>
      </c>
      <c r="H41" s="13">
        <v>257299</v>
      </c>
      <c r="I41" s="13">
        <v>282211</v>
      </c>
      <c r="J41" s="13">
        <v>283878</v>
      </c>
      <c r="K41" s="14">
        <v>266830</v>
      </c>
      <c r="L41" s="92"/>
      <c r="M41" s="71"/>
      <c r="N41" s="71"/>
      <c r="O41" s="71"/>
      <c r="P41" s="71"/>
    </row>
    <row r="42" spans="1:16" s="82" customFormat="1" ht="24">
      <c r="A42" s="75" t="s">
        <v>118</v>
      </c>
      <c r="B42" s="88">
        <f>+B38+B37+B31+B26+B10+B9+B7+B4+B3</f>
        <v>2381</v>
      </c>
      <c r="C42" s="86">
        <f aca="true" t="shared" si="5" ref="C42:K42">+C38+C37+C31+C26+C10+C9+C7+C4+C3</f>
        <v>2467</v>
      </c>
      <c r="D42" s="86">
        <f t="shared" si="5"/>
        <v>2623</v>
      </c>
      <c r="E42" s="86">
        <f t="shared" si="5"/>
        <v>2735</v>
      </c>
      <c r="F42" s="90">
        <f t="shared" si="5"/>
        <v>2814</v>
      </c>
      <c r="G42" s="88">
        <f t="shared" si="5"/>
        <v>58516</v>
      </c>
      <c r="H42" s="86">
        <f t="shared" si="5"/>
        <v>59479</v>
      </c>
      <c r="I42" s="86">
        <f t="shared" si="5"/>
        <v>62676</v>
      </c>
      <c r="J42" s="86">
        <f t="shared" si="5"/>
        <v>64854</v>
      </c>
      <c r="K42" s="90">
        <f t="shared" si="5"/>
        <v>64370</v>
      </c>
      <c r="L42" s="88"/>
      <c r="M42" s="86"/>
      <c r="N42" s="86"/>
      <c r="O42" s="86"/>
      <c r="P42" s="86"/>
    </row>
    <row r="43" spans="1:16" s="82" customFormat="1" ht="12">
      <c r="A43" s="75" t="s">
        <v>119</v>
      </c>
      <c r="B43" s="89">
        <f>+B42/B41</f>
        <v>0.12459445316588173</v>
      </c>
      <c r="C43" s="87">
        <f aca="true" t="shared" si="6" ref="C43:K43">+C42/C41</f>
        <v>0.1291487802324364</v>
      </c>
      <c r="D43" s="87">
        <f t="shared" si="6"/>
        <v>0.13703568256621912</v>
      </c>
      <c r="E43" s="87">
        <f t="shared" si="6"/>
        <v>0.140537485226864</v>
      </c>
      <c r="F43" s="91">
        <f t="shared" si="6"/>
        <v>0.14367405289492494</v>
      </c>
      <c r="G43" s="89">
        <f t="shared" si="6"/>
        <v>0.2238056444796316</v>
      </c>
      <c r="H43" s="87">
        <f t="shared" si="6"/>
        <v>0.23116685257229916</v>
      </c>
      <c r="I43" s="87">
        <f t="shared" si="6"/>
        <v>0.2220891460644695</v>
      </c>
      <c r="J43" s="87">
        <f t="shared" si="6"/>
        <v>0.22845729503519116</v>
      </c>
      <c r="K43" s="91">
        <f t="shared" si="6"/>
        <v>0.24123974065884646</v>
      </c>
      <c r="L43" s="89"/>
      <c r="M43" s="87"/>
      <c r="N43" s="87"/>
      <c r="O43" s="87"/>
      <c r="P43" s="87"/>
    </row>
    <row r="44" spans="1:16" ht="12">
      <c r="A44" s="99" t="s">
        <v>116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</sheetData>
  <mergeCells count="5">
    <mergeCell ref="A44:P44"/>
    <mergeCell ref="B1:F1"/>
    <mergeCell ref="G1:K1"/>
    <mergeCell ref="L1:P1"/>
    <mergeCell ref="A1:A2"/>
  </mergeCells>
  <printOptions gridLines="1" horizontalCentered="1"/>
  <pageMargins left="0.75" right="0.75" top="0.75" bottom="0.75" header="0.5" footer="0.5"/>
  <pageSetup orientation="landscape" r:id="rId2"/>
  <headerFooter alignWithMargins="0">
    <oddHeader>&amp;C&amp;A</oddHeader>
    <oddFooter>&amp;CPage &amp;P&amp;RGlobal Wine Wars/BRL Hardy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B1"/>
    </sheetView>
  </sheetViews>
  <sheetFormatPr defaultColWidth="9.140625" defaultRowHeight="12.75"/>
  <cols>
    <col min="1" max="1" width="16.28125" style="49" customWidth="1"/>
    <col min="2" max="2" width="11.8515625" style="48" customWidth="1"/>
    <col min="3" max="16384" width="9.140625" style="48" customWidth="1"/>
  </cols>
  <sheetData>
    <row r="1" spans="1:2" s="54" customFormat="1" ht="46.5" customHeight="1" thickBot="1">
      <c r="A1" s="106" t="s">
        <v>95</v>
      </c>
      <c r="B1" s="107"/>
    </row>
    <row r="2" spans="1:2" ht="15.75" thickTop="1">
      <c r="A2" s="61" t="s">
        <v>0</v>
      </c>
      <c r="B2" s="51">
        <v>0.408</v>
      </c>
    </row>
    <row r="3" spans="1:2" ht="15">
      <c r="A3" s="62" t="s">
        <v>3</v>
      </c>
      <c r="B3" s="52">
        <v>0.176</v>
      </c>
    </row>
    <row r="4" spans="1:2" ht="15">
      <c r="A4" s="62" t="s">
        <v>5</v>
      </c>
      <c r="B4" s="52">
        <v>0.09</v>
      </c>
    </row>
    <row r="5" spans="1:2" ht="15.75" customHeight="1">
      <c r="A5" s="62" t="s">
        <v>6</v>
      </c>
      <c r="B5" s="52">
        <v>0.071</v>
      </c>
    </row>
    <row r="6" spans="1:2" ht="15">
      <c r="A6" s="62" t="s">
        <v>10</v>
      </c>
      <c r="B6" s="52">
        <v>0.046</v>
      </c>
    </row>
    <row r="7" spans="1:2" ht="15">
      <c r="A7" s="62" t="s">
        <v>96</v>
      </c>
      <c r="B7" s="52">
        <v>0.041</v>
      </c>
    </row>
    <row r="8" spans="1:2" ht="15">
      <c r="A8" s="62" t="s">
        <v>13</v>
      </c>
      <c r="B8" s="52">
        <v>0.037</v>
      </c>
    </row>
    <row r="9" spans="1:2" ht="15">
      <c r="A9" s="62" t="s">
        <v>1</v>
      </c>
      <c r="B9" s="52">
        <v>0.028</v>
      </c>
    </row>
    <row r="10" spans="1:2" ht="15">
      <c r="A10" s="62" t="s">
        <v>11</v>
      </c>
      <c r="B10" s="52">
        <v>0.019</v>
      </c>
    </row>
    <row r="11" spans="1:2" ht="15">
      <c r="A11" s="62" t="s">
        <v>97</v>
      </c>
      <c r="B11" s="52">
        <v>0.013</v>
      </c>
    </row>
    <row r="12" spans="1:2" ht="15">
      <c r="A12" s="62" t="s">
        <v>4</v>
      </c>
      <c r="B12" s="52">
        <v>0.012</v>
      </c>
    </row>
    <row r="13" spans="1:2" ht="15.75" thickBot="1">
      <c r="A13" s="62" t="s">
        <v>14</v>
      </c>
      <c r="B13" s="52">
        <v>0.007</v>
      </c>
    </row>
    <row r="14" spans="1:2" s="50" customFormat="1" ht="15.75" thickTop="1">
      <c r="A14" s="63" t="s">
        <v>98</v>
      </c>
      <c r="B14" s="53">
        <f>SUM(B2:B13)</f>
        <v>0.9480000000000001</v>
      </c>
    </row>
    <row r="16" spans="1:3" ht="15">
      <c r="A16" s="108" t="s">
        <v>120</v>
      </c>
      <c r="B16" s="109"/>
      <c r="C16" s="109"/>
    </row>
    <row r="17" spans="1:3" ht="15">
      <c r="A17" s="109"/>
      <c r="B17" s="109"/>
      <c r="C17" s="109"/>
    </row>
  </sheetData>
  <mergeCells count="2">
    <mergeCell ref="A1:B1"/>
    <mergeCell ref="A16:C17"/>
  </mergeCells>
  <printOptions gridLines="1" horizontalCentered="1"/>
  <pageMargins left="0.75" right="0.75" top="1" bottom="1" header="0.5" footer="0.5"/>
  <pageSetup orientation="portrait" r:id="rId1"/>
  <headerFooter alignWithMargins="0">
    <oddHeader>&amp;C&amp;A</oddHeader>
    <oddFooter>&amp;CPage &amp;P&amp;RGlobal Wine Wars/BRL Hardy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27" customWidth="1"/>
    <col min="2" max="11" width="10.7109375" style="26" customWidth="1"/>
    <col min="12" max="16384" width="9.140625" style="26" customWidth="1"/>
  </cols>
  <sheetData>
    <row r="1" spans="1:11" ht="13.5" thickBot="1">
      <c r="A1" s="65" t="s">
        <v>114</v>
      </c>
      <c r="B1" s="28">
        <v>1993</v>
      </c>
      <c r="C1" s="28">
        <v>1994</v>
      </c>
      <c r="D1" s="28">
        <v>1995</v>
      </c>
      <c r="E1" s="28">
        <v>1996</v>
      </c>
      <c r="F1" s="28">
        <v>1997</v>
      </c>
      <c r="G1" s="28">
        <v>1998</v>
      </c>
      <c r="H1" s="28">
        <v>1999</v>
      </c>
      <c r="I1" s="28">
        <v>2000</v>
      </c>
      <c r="J1" s="28">
        <v>2001</v>
      </c>
      <c r="K1" s="28">
        <v>2002</v>
      </c>
    </row>
    <row r="2" spans="1:11" ht="13.5" thickTop="1">
      <c r="A2" s="110" t="s">
        <v>99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29" t="s">
        <v>101</v>
      </c>
      <c r="B3" s="30">
        <v>222200</v>
      </c>
      <c r="C3" s="30">
        <v>238300</v>
      </c>
      <c r="D3" s="30">
        <v>276746</v>
      </c>
      <c r="E3" s="30">
        <v>287726</v>
      </c>
      <c r="F3" s="30">
        <v>350256</v>
      </c>
      <c r="G3" s="30">
        <v>430879</v>
      </c>
      <c r="H3" s="30">
        <v>515430</v>
      </c>
      <c r="I3" s="30">
        <v>627434</v>
      </c>
      <c r="J3" s="30">
        <v>757608</v>
      </c>
      <c r="K3" s="30">
        <v>757608</v>
      </c>
    </row>
    <row r="4" spans="1:11" s="42" customFormat="1" ht="12.75">
      <c r="A4" s="40" t="s">
        <v>92</v>
      </c>
      <c r="B4" s="41">
        <v>33830</v>
      </c>
      <c r="C4" s="41">
        <v>37946</v>
      </c>
      <c r="D4" s="41">
        <v>57734</v>
      </c>
      <c r="E4" s="41">
        <v>69532</v>
      </c>
      <c r="F4" s="44">
        <v>82680</v>
      </c>
      <c r="G4" s="44">
        <v>111027</v>
      </c>
      <c r="H4" s="44">
        <v>136107</v>
      </c>
      <c r="I4" s="44">
        <v>162503</v>
      </c>
      <c r="J4" s="44">
        <v>188878</v>
      </c>
      <c r="K4" s="41"/>
    </row>
    <row r="5" spans="1:11" s="42" customFormat="1" ht="12.75">
      <c r="A5" s="40" t="s">
        <v>91</v>
      </c>
      <c r="B5" s="43">
        <f>+B4/B3</f>
        <v>0.15225022502250224</v>
      </c>
      <c r="C5" s="43">
        <f aca="true" t="shared" si="0" ref="C5:J5">+C4/C3</f>
        <v>0.15923625681913553</v>
      </c>
      <c r="D5" s="43">
        <f t="shared" si="0"/>
        <v>0.20861728805475058</v>
      </c>
      <c r="E5" s="43">
        <f t="shared" si="0"/>
        <v>0.24166046864030363</v>
      </c>
      <c r="F5" s="45">
        <f t="shared" si="0"/>
        <v>0.236055913389064</v>
      </c>
      <c r="G5" s="45">
        <f t="shared" si="0"/>
        <v>0.2576755887383697</v>
      </c>
      <c r="H5" s="45">
        <f t="shared" si="0"/>
        <v>0.2640649554740702</v>
      </c>
      <c r="I5" s="45">
        <f t="shared" si="0"/>
        <v>0.2589961653337243</v>
      </c>
      <c r="J5" s="45">
        <f t="shared" si="0"/>
        <v>0.24930834943664798</v>
      </c>
      <c r="K5" s="41"/>
    </row>
    <row r="6" spans="1:11" ht="12.75">
      <c r="A6" s="29" t="s">
        <v>102</v>
      </c>
      <c r="B6" s="30">
        <v>3314</v>
      </c>
      <c r="C6" s="30">
        <v>3408</v>
      </c>
      <c r="D6" s="30">
        <v>3600</v>
      </c>
      <c r="E6" s="30">
        <v>12875</v>
      </c>
      <c r="F6" s="30">
        <v>3668</v>
      </c>
      <c r="G6" s="30">
        <v>17499</v>
      </c>
      <c r="H6" s="30">
        <v>8986</v>
      </c>
      <c r="I6" s="30" t="s">
        <v>53</v>
      </c>
      <c r="J6" s="30" t="s">
        <v>54</v>
      </c>
      <c r="K6" s="30">
        <v>16194</v>
      </c>
    </row>
    <row r="7" spans="1:11" ht="12.75">
      <c r="A7" s="29" t="s">
        <v>100</v>
      </c>
      <c r="B7" s="30">
        <v>225514</v>
      </c>
      <c r="C7" s="30">
        <v>241708</v>
      </c>
      <c r="D7" s="30">
        <v>280346</v>
      </c>
      <c r="E7" s="30">
        <v>300601</v>
      </c>
      <c r="F7" s="30">
        <v>353924</v>
      </c>
      <c r="G7" s="30">
        <v>448378</v>
      </c>
      <c r="H7" s="30">
        <v>524416</v>
      </c>
      <c r="I7" s="30">
        <v>641775</v>
      </c>
      <c r="J7" s="30">
        <v>771377</v>
      </c>
      <c r="K7" s="30">
        <v>870336</v>
      </c>
    </row>
    <row r="8" spans="1:11" ht="12.75">
      <c r="A8" s="29" t="s">
        <v>103</v>
      </c>
      <c r="B8" s="30">
        <v>32042</v>
      </c>
      <c r="C8" s="30">
        <v>36749</v>
      </c>
      <c r="D8" s="30">
        <v>42040</v>
      </c>
      <c r="E8" s="30">
        <v>47940</v>
      </c>
      <c r="F8" s="30">
        <v>59204</v>
      </c>
      <c r="G8" s="30">
        <v>74333</v>
      </c>
      <c r="H8" s="30">
        <v>97402</v>
      </c>
      <c r="I8" s="30">
        <v>121545</v>
      </c>
      <c r="J8" s="30">
        <v>147661</v>
      </c>
      <c r="K8" s="30">
        <v>171123</v>
      </c>
    </row>
    <row r="9" spans="1:11" ht="12.75">
      <c r="A9" s="29" t="s">
        <v>55</v>
      </c>
      <c r="B9" s="30">
        <v>-5483</v>
      </c>
      <c r="C9" s="30">
        <v>-6506</v>
      </c>
      <c r="D9" s="30">
        <v>-8010</v>
      </c>
      <c r="E9" s="30">
        <v>-8607</v>
      </c>
      <c r="F9" s="30">
        <v>-9979</v>
      </c>
      <c r="G9" s="30">
        <v>-12654</v>
      </c>
      <c r="H9" s="30">
        <v>-14847</v>
      </c>
      <c r="I9" s="30">
        <v>-19269</v>
      </c>
      <c r="J9" s="30">
        <v>-23413</v>
      </c>
      <c r="K9" s="30">
        <v>-26497</v>
      </c>
    </row>
    <row r="10" spans="1:11" ht="12.75">
      <c r="A10" s="29" t="s">
        <v>56</v>
      </c>
      <c r="B10" s="30">
        <v>26559</v>
      </c>
      <c r="C10" s="30">
        <v>30243</v>
      </c>
      <c r="D10" s="30">
        <v>34030</v>
      </c>
      <c r="E10" s="30">
        <v>39333</v>
      </c>
      <c r="F10" s="30">
        <v>49225</v>
      </c>
      <c r="G10" s="30">
        <v>61679</v>
      </c>
      <c r="H10" s="30">
        <v>82555</v>
      </c>
      <c r="I10" s="30">
        <v>102276</v>
      </c>
      <c r="J10" s="30">
        <v>124248</v>
      </c>
      <c r="K10" s="30">
        <v>144626</v>
      </c>
    </row>
    <row r="11" spans="1:11" ht="12.75">
      <c r="A11" s="29" t="s">
        <v>57</v>
      </c>
      <c r="B11" s="30">
        <v>-6394</v>
      </c>
      <c r="C11" s="30">
        <v>-5657</v>
      </c>
      <c r="D11" s="30">
        <v>-6494</v>
      </c>
      <c r="E11" s="30">
        <v>-7082</v>
      </c>
      <c r="F11" s="30">
        <v>-7332</v>
      </c>
      <c r="G11" s="30">
        <v>-4197</v>
      </c>
      <c r="H11" s="30">
        <v>-9584</v>
      </c>
      <c r="I11" s="30">
        <v>-16266</v>
      </c>
      <c r="J11" s="30">
        <v>-22390</v>
      </c>
      <c r="K11" s="30">
        <v>-25273</v>
      </c>
    </row>
    <row r="12" spans="1:11" ht="12.75">
      <c r="A12" s="29" t="s">
        <v>86</v>
      </c>
      <c r="B12" s="30">
        <v>20165</v>
      </c>
      <c r="C12" s="30">
        <v>24586</v>
      </c>
      <c r="D12" s="30">
        <v>27536</v>
      </c>
      <c r="E12" s="30">
        <v>32251</v>
      </c>
      <c r="F12" s="30">
        <v>41893</v>
      </c>
      <c r="G12" s="30">
        <v>57482</v>
      </c>
      <c r="H12" s="30">
        <v>72971</v>
      </c>
      <c r="I12" s="30">
        <v>86010</v>
      </c>
      <c r="J12" s="30">
        <v>101858</v>
      </c>
      <c r="K12" s="30">
        <v>119353</v>
      </c>
    </row>
    <row r="13" spans="1:11" ht="12.75">
      <c r="A13" s="29" t="s">
        <v>58</v>
      </c>
      <c r="B13" s="30"/>
      <c r="C13" s="30"/>
      <c r="D13" s="30"/>
      <c r="E13" s="30">
        <v>2840</v>
      </c>
      <c r="F13" s="30"/>
      <c r="G13" s="30"/>
      <c r="H13" s="30"/>
      <c r="I13" s="30"/>
      <c r="J13" s="30"/>
      <c r="K13" s="30"/>
    </row>
    <row r="14" spans="1:11" ht="12.75">
      <c r="A14" s="29" t="s">
        <v>59</v>
      </c>
      <c r="B14" s="30">
        <v>20165</v>
      </c>
      <c r="C14" s="30">
        <v>24586</v>
      </c>
      <c r="D14" s="30">
        <v>27536</v>
      </c>
      <c r="E14" s="30">
        <v>35091</v>
      </c>
      <c r="F14" s="30">
        <v>41893</v>
      </c>
      <c r="G14" s="30">
        <v>57482</v>
      </c>
      <c r="H14" s="30">
        <v>72971</v>
      </c>
      <c r="I14" s="30">
        <v>86010</v>
      </c>
      <c r="J14" s="30">
        <v>101858</v>
      </c>
      <c r="K14" s="30">
        <v>119353</v>
      </c>
    </row>
    <row r="15" spans="1:11" ht="12.75">
      <c r="A15" s="29" t="s">
        <v>45</v>
      </c>
      <c r="B15" s="34">
        <f aca="true" t="shared" si="1" ref="B15:K15">+B14/B7</f>
        <v>0.08941795187881905</v>
      </c>
      <c r="C15" s="34">
        <f t="shared" si="1"/>
        <v>0.1017177751667301</v>
      </c>
      <c r="D15" s="34">
        <f t="shared" si="1"/>
        <v>0.09822148345259073</v>
      </c>
      <c r="E15" s="34">
        <f t="shared" si="1"/>
        <v>0.11673613860233333</v>
      </c>
      <c r="F15" s="34">
        <f t="shared" si="1"/>
        <v>0.11836722008114736</v>
      </c>
      <c r="G15" s="34">
        <f t="shared" si="1"/>
        <v>0.12819986707643996</v>
      </c>
      <c r="H15" s="34">
        <f t="shared" si="1"/>
        <v>0.1391471656089822</v>
      </c>
      <c r="I15" s="34">
        <f t="shared" si="1"/>
        <v>0.13401893186864555</v>
      </c>
      <c r="J15" s="34">
        <f t="shared" si="1"/>
        <v>0.13204697573300733</v>
      </c>
      <c r="K15" s="34">
        <f t="shared" si="1"/>
        <v>0.1371343940730936</v>
      </c>
    </row>
    <row r="16" spans="1:11" ht="12.75">
      <c r="A16" s="29" t="s">
        <v>60</v>
      </c>
      <c r="B16" s="30">
        <v>-6751</v>
      </c>
      <c r="C16" s="30">
        <v>-8769</v>
      </c>
      <c r="D16" s="30">
        <v>-10173</v>
      </c>
      <c r="E16" s="30">
        <v>-12026</v>
      </c>
      <c r="F16" s="30">
        <v>-13456</v>
      </c>
      <c r="G16" s="30">
        <v>-18846</v>
      </c>
      <c r="H16" s="30">
        <v>-22847</v>
      </c>
      <c r="I16" s="30">
        <v>-22354</v>
      </c>
      <c r="J16" s="30">
        <v>-29699</v>
      </c>
      <c r="K16" s="30">
        <v>-35191</v>
      </c>
    </row>
    <row r="17" spans="1:11" ht="12.75">
      <c r="A17" s="29" t="s">
        <v>61</v>
      </c>
      <c r="B17" s="30">
        <v>13414</v>
      </c>
      <c r="C17" s="30">
        <v>15817</v>
      </c>
      <c r="D17" s="30">
        <v>17363</v>
      </c>
      <c r="E17" s="30">
        <v>23065</v>
      </c>
      <c r="F17" s="30">
        <v>28437</v>
      </c>
      <c r="G17" s="30">
        <v>38636</v>
      </c>
      <c r="H17" s="30">
        <v>50124</v>
      </c>
      <c r="I17" s="30">
        <v>63656</v>
      </c>
      <c r="J17" s="30">
        <v>72159</v>
      </c>
      <c r="K17" s="30">
        <v>84162</v>
      </c>
    </row>
    <row r="18" spans="1:11" s="42" customFormat="1" ht="12.75">
      <c r="A18" s="40" t="s">
        <v>92</v>
      </c>
      <c r="B18" s="41">
        <f>0.017*B4</f>
        <v>575.11</v>
      </c>
      <c r="C18" s="41">
        <f>0.021*C4</f>
        <v>796.8660000000001</v>
      </c>
      <c r="D18" s="41">
        <f>0.015*D4</f>
        <v>866.01</v>
      </c>
      <c r="E18" s="41">
        <f>0.022*E4</f>
        <v>1529.704</v>
      </c>
      <c r="F18" s="44">
        <f>0.024*F4</f>
        <v>1984.32</v>
      </c>
      <c r="G18" s="44">
        <f>0.02*G4</f>
        <v>2220.54</v>
      </c>
      <c r="H18" s="44">
        <f>0.019*H4</f>
        <v>2586.033</v>
      </c>
      <c r="I18" s="44">
        <f>0.019*I4</f>
        <v>3087.557</v>
      </c>
      <c r="J18" s="44">
        <f>0.018*J4</f>
        <v>3399.8039999999996</v>
      </c>
      <c r="K18" s="41"/>
    </row>
    <row r="19" spans="1:11" ht="12.75">
      <c r="A19" s="29" t="s">
        <v>62</v>
      </c>
      <c r="B19" s="30">
        <v>-72</v>
      </c>
      <c r="C19" s="30"/>
      <c r="D19" s="30"/>
      <c r="E19" s="30"/>
      <c r="F19" s="30">
        <v>-36</v>
      </c>
      <c r="G19" s="30">
        <v>-85</v>
      </c>
      <c r="H19" s="30">
        <v>-79</v>
      </c>
      <c r="I19" s="30">
        <v>-108</v>
      </c>
      <c r="J19" s="30">
        <v>53</v>
      </c>
      <c r="K19" s="30">
        <v>176</v>
      </c>
    </row>
    <row r="20" spans="1:11" ht="13.5" thickBot="1">
      <c r="A20" s="29" t="s">
        <v>90</v>
      </c>
      <c r="B20" s="30">
        <v>13342</v>
      </c>
      <c r="C20" s="30">
        <v>15817</v>
      </c>
      <c r="D20" s="30">
        <v>17363</v>
      </c>
      <c r="E20" s="30">
        <v>21208</v>
      </c>
      <c r="F20" s="30">
        <v>28437</v>
      </c>
      <c r="G20" s="30">
        <v>38551</v>
      </c>
      <c r="H20" s="30">
        <v>50045</v>
      </c>
      <c r="I20" s="30">
        <v>59518</v>
      </c>
      <c r="J20" s="30">
        <v>72212</v>
      </c>
      <c r="K20" s="30">
        <v>84338</v>
      </c>
    </row>
    <row r="21" spans="1:11" ht="13.5" thickTop="1">
      <c r="A21" s="112" t="s">
        <v>87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18" t="s">
        <v>63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2.75">
      <c r="A23" s="29" t="s">
        <v>64</v>
      </c>
      <c r="B23" s="30">
        <v>15875</v>
      </c>
      <c r="C23" s="30">
        <v>7440</v>
      </c>
      <c r="D23" s="30">
        <v>6657</v>
      </c>
      <c r="E23" s="30">
        <v>9856</v>
      </c>
      <c r="F23" s="30">
        <v>8025</v>
      </c>
      <c r="G23" s="30">
        <v>11266</v>
      </c>
      <c r="H23" s="30">
        <v>8418</v>
      </c>
      <c r="I23" s="30">
        <v>19786</v>
      </c>
      <c r="J23" s="30">
        <v>39665</v>
      </c>
      <c r="K23" s="30">
        <v>43553</v>
      </c>
    </row>
    <row r="24" spans="1:11" ht="12.75">
      <c r="A24" s="29" t="s">
        <v>65</v>
      </c>
      <c r="B24" s="30">
        <v>46418</v>
      </c>
      <c r="C24" s="30">
        <v>52472</v>
      </c>
      <c r="D24" s="30">
        <v>63029</v>
      </c>
      <c r="E24" s="30">
        <v>60483</v>
      </c>
      <c r="F24" s="30">
        <v>67525</v>
      </c>
      <c r="G24" s="30">
        <v>88930</v>
      </c>
      <c r="H24" s="30">
        <v>108713</v>
      </c>
      <c r="I24" s="30">
        <v>154219</v>
      </c>
      <c r="J24" s="30">
        <v>181043</v>
      </c>
      <c r="K24" s="30">
        <v>215271</v>
      </c>
    </row>
    <row r="25" spans="1:11" ht="12.75">
      <c r="A25" s="29" t="s">
        <v>66</v>
      </c>
      <c r="B25" s="30">
        <v>60408</v>
      </c>
      <c r="C25" s="30">
        <v>83694</v>
      </c>
      <c r="D25" s="30">
        <v>82834</v>
      </c>
      <c r="E25" s="30">
        <v>111098</v>
      </c>
      <c r="F25" s="30">
        <v>145010</v>
      </c>
      <c r="G25" s="30">
        <v>169958</v>
      </c>
      <c r="H25" s="30">
        <v>229034</v>
      </c>
      <c r="I25" s="30">
        <v>299648</v>
      </c>
      <c r="J25" s="30">
        <v>328797</v>
      </c>
      <c r="K25" s="30">
        <v>438357</v>
      </c>
    </row>
    <row r="26" spans="1:11" s="42" customFormat="1" ht="12.75">
      <c r="A26" s="40" t="s">
        <v>109</v>
      </c>
      <c r="B26" s="64">
        <f>+B3/B25</f>
        <v>3.6783207522182493</v>
      </c>
      <c r="C26" s="64">
        <f aca="true" t="shared" si="2" ref="C26:K26">+C3/C25</f>
        <v>2.8472769852080195</v>
      </c>
      <c r="D26" s="64">
        <f t="shared" si="2"/>
        <v>3.3409710988241543</v>
      </c>
      <c r="E26" s="64">
        <f t="shared" si="2"/>
        <v>2.5898396010729265</v>
      </c>
      <c r="F26" s="64">
        <f t="shared" si="2"/>
        <v>2.415392041928143</v>
      </c>
      <c r="G26" s="64">
        <f t="shared" si="2"/>
        <v>2.535208698619659</v>
      </c>
      <c r="H26" s="64">
        <f t="shared" si="2"/>
        <v>2.2504518979714803</v>
      </c>
      <c r="I26" s="64">
        <f t="shared" si="2"/>
        <v>2.093903513455788</v>
      </c>
      <c r="J26" s="64">
        <f t="shared" si="2"/>
        <v>2.3041816074964188</v>
      </c>
      <c r="K26" s="64">
        <f t="shared" si="2"/>
        <v>1.7282899554472724</v>
      </c>
    </row>
    <row r="27" spans="1:11" ht="12.75">
      <c r="A27" s="29" t="s">
        <v>67</v>
      </c>
      <c r="B27" s="30">
        <v>2002</v>
      </c>
      <c r="C27" s="30">
        <v>2933</v>
      </c>
      <c r="D27" s="30">
        <v>2853</v>
      </c>
      <c r="E27" s="30">
        <v>4284</v>
      </c>
      <c r="F27" s="30">
        <v>4458</v>
      </c>
      <c r="G27" s="30">
        <v>5335</v>
      </c>
      <c r="H27" s="30">
        <v>5689</v>
      </c>
      <c r="I27" s="30">
        <v>6714</v>
      </c>
      <c r="J27" s="30">
        <v>4977</v>
      </c>
      <c r="K27" s="30">
        <v>12109</v>
      </c>
    </row>
    <row r="28" spans="1:11" ht="12.75">
      <c r="A28" s="29" t="s">
        <v>68</v>
      </c>
      <c r="B28" s="30">
        <v>124703</v>
      </c>
      <c r="C28" s="30">
        <v>146539</v>
      </c>
      <c r="D28" s="30">
        <v>155373</v>
      </c>
      <c r="E28" s="30">
        <v>185721</v>
      </c>
      <c r="F28" s="30">
        <v>225018</v>
      </c>
      <c r="G28" s="30">
        <v>275509</v>
      </c>
      <c r="H28" s="30">
        <v>351854</v>
      </c>
      <c r="I28" s="30">
        <v>480367</v>
      </c>
      <c r="J28" s="30">
        <v>554482</v>
      </c>
      <c r="K28" s="30">
        <v>709290</v>
      </c>
    </row>
    <row r="29" spans="1:11" ht="12.75">
      <c r="A29" s="116" t="s">
        <v>69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7"/>
    </row>
    <row r="30" spans="1:11" ht="12.75">
      <c r="A30" s="29" t="s">
        <v>65</v>
      </c>
      <c r="B30" s="30"/>
      <c r="C30" s="30"/>
      <c r="D30" s="30"/>
      <c r="E30" s="30"/>
      <c r="F30" s="30"/>
      <c r="G30" s="30"/>
      <c r="H30" s="30"/>
      <c r="I30" s="30">
        <v>580</v>
      </c>
      <c r="J30" s="30">
        <v>44542</v>
      </c>
      <c r="K30" s="30">
        <v>10366</v>
      </c>
    </row>
    <row r="31" spans="1:11" ht="12.75">
      <c r="A31" s="29" t="s">
        <v>70</v>
      </c>
      <c r="B31" s="30">
        <v>7</v>
      </c>
      <c r="C31" s="30">
        <v>12</v>
      </c>
      <c r="D31" s="30">
        <v>7</v>
      </c>
      <c r="E31" s="30">
        <v>754</v>
      </c>
      <c r="F31" s="30">
        <v>1254</v>
      </c>
      <c r="G31" s="30">
        <v>5669</v>
      </c>
      <c r="H31" s="30">
        <v>37485</v>
      </c>
      <c r="I31" s="30">
        <v>32078</v>
      </c>
      <c r="J31" s="30">
        <v>257692</v>
      </c>
      <c r="K31" s="30">
        <v>260028</v>
      </c>
    </row>
    <row r="32" spans="1:11" ht="12.75">
      <c r="A32" s="29" t="s">
        <v>66</v>
      </c>
      <c r="B32" s="30">
        <v>13016</v>
      </c>
      <c r="C32" s="30">
        <v>16583</v>
      </c>
      <c r="D32" s="30">
        <v>28245</v>
      </c>
      <c r="E32" s="30">
        <v>29957</v>
      </c>
      <c r="F32" s="30">
        <v>24141</v>
      </c>
      <c r="G32" s="30">
        <v>48549</v>
      </c>
      <c r="H32" s="30">
        <v>63308</v>
      </c>
      <c r="I32" s="30">
        <v>58967</v>
      </c>
      <c r="J32" s="30">
        <v>114273</v>
      </c>
      <c r="K32" s="30">
        <v>119829</v>
      </c>
    </row>
    <row r="33" spans="1:11" ht="12.75">
      <c r="A33" s="29" t="s">
        <v>71</v>
      </c>
      <c r="B33" s="30"/>
      <c r="C33" s="30"/>
      <c r="D33" s="30"/>
      <c r="E33" s="30"/>
      <c r="F33" s="30"/>
      <c r="G33" s="30"/>
      <c r="H33" s="30"/>
      <c r="I33" s="30">
        <v>33321</v>
      </c>
      <c r="J33" s="30">
        <v>38811</v>
      </c>
      <c r="K33" s="30">
        <v>43676</v>
      </c>
    </row>
    <row r="34" spans="1:11" ht="12.75">
      <c r="A34" s="29" t="s">
        <v>104</v>
      </c>
      <c r="B34" s="30">
        <v>84405</v>
      </c>
      <c r="C34" s="30">
        <v>104928</v>
      </c>
      <c r="D34" s="30">
        <v>132538</v>
      </c>
      <c r="E34" s="30">
        <v>151398</v>
      </c>
      <c r="F34" s="30">
        <v>191304</v>
      </c>
      <c r="G34" s="30">
        <v>220552</v>
      </c>
      <c r="H34" s="30">
        <v>268863</v>
      </c>
      <c r="I34" s="30">
        <v>311231</v>
      </c>
      <c r="J34" s="30">
        <v>377008</v>
      </c>
      <c r="K34" s="30">
        <v>434618</v>
      </c>
    </row>
    <row r="35" spans="1:11" ht="12.75">
      <c r="A35" s="29" t="s">
        <v>72</v>
      </c>
      <c r="B35" s="30">
        <v>10659</v>
      </c>
      <c r="C35" s="30">
        <v>10496</v>
      </c>
      <c r="D35" s="30">
        <v>10429</v>
      </c>
      <c r="E35" s="30">
        <v>10267</v>
      </c>
      <c r="F35" s="30">
        <v>10094</v>
      </c>
      <c r="G35" s="30">
        <v>9892</v>
      </c>
      <c r="H35" s="30">
        <v>9698</v>
      </c>
      <c r="I35" s="30">
        <v>28502</v>
      </c>
      <c r="J35" s="30">
        <v>28180</v>
      </c>
      <c r="K35" s="30">
        <v>28564</v>
      </c>
    </row>
    <row r="36" spans="1:11" ht="12.75">
      <c r="A36" s="29" t="s">
        <v>67</v>
      </c>
      <c r="B36" s="30">
        <v>1778</v>
      </c>
      <c r="C36" s="30">
        <v>2164</v>
      </c>
      <c r="D36" s="30">
        <v>2412</v>
      </c>
      <c r="E36" s="30">
        <v>2544</v>
      </c>
      <c r="F36" s="30">
        <v>3667</v>
      </c>
      <c r="G36" s="30">
        <v>4701</v>
      </c>
      <c r="H36" s="30">
        <v>4583</v>
      </c>
      <c r="I36" s="30">
        <v>3860</v>
      </c>
      <c r="J36" s="30">
        <v>5752</v>
      </c>
      <c r="K36" s="30">
        <v>8096</v>
      </c>
    </row>
    <row r="37" spans="1:11" ht="12.75">
      <c r="A37" s="29" t="s">
        <v>105</v>
      </c>
      <c r="B37" s="30">
        <v>109865</v>
      </c>
      <c r="C37" s="30">
        <v>134183</v>
      </c>
      <c r="D37" s="30">
        <v>173631</v>
      </c>
      <c r="E37" s="30">
        <v>194920</v>
      </c>
      <c r="F37" s="30">
        <v>230460</v>
      </c>
      <c r="G37" s="30">
        <v>289363</v>
      </c>
      <c r="H37" s="30">
        <v>393978</v>
      </c>
      <c r="I37" s="30">
        <v>468539</v>
      </c>
      <c r="J37" s="30">
        <v>866258</v>
      </c>
      <c r="K37" s="30">
        <v>905177</v>
      </c>
    </row>
    <row r="38" spans="1:11" ht="12.75">
      <c r="A38" s="29" t="s">
        <v>73</v>
      </c>
      <c r="B38" s="30">
        <v>234568</v>
      </c>
      <c r="C38" s="30">
        <v>280722</v>
      </c>
      <c r="D38" s="30">
        <v>329004</v>
      </c>
      <c r="E38" s="30">
        <v>380641</v>
      </c>
      <c r="F38" s="30">
        <v>455478</v>
      </c>
      <c r="G38" s="30">
        <v>564872</v>
      </c>
      <c r="H38" s="30">
        <v>735832</v>
      </c>
      <c r="I38" s="30">
        <v>948906</v>
      </c>
      <c r="J38" s="30">
        <v>1420740</v>
      </c>
      <c r="K38" s="30">
        <v>1614467</v>
      </c>
    </row>
    <row r="39" spans="1:11" ht="12.75">
      <c r="A39" s="116" t="s">
        <v>74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29" t="s">
        <v>75</v>
      </c>
      <c r="B40" s="30">
        <v>32092</v>
      </c>
      <c r="C40" s="30">
        <v>37421</v>
      </c>
      <c r="D40" s="30">
        <v>38107</v>
      </c>
      <c r="E40" s="30">
        <v>43345</v>
      </c>
      <c r="F40" s="30">
        <v>55325</v>
      </c>
      <c r="G40" s="30">
        <v>69289</v>
      </c>
      <c r="H40" s="30">
        <v>75880</v>
      </c>
      <c r="I40" s="30">
        <v>96196</v>
      </c>
      <c r="J40" s="30">
        <v>125883</v>
      </c>
      <c r="K40" s="30">
        <v>140122</v>
      </c>
    </row>
    <row r="41" spans="1:11" ht="12.75">
      <c r="A41" s="29" t="s">
        <v>76</v>
      </c>
      <c r="B41" s="30">
        <v>17862</v>
      </c>
      <c r="C41" s="30">
        <v>4442</v>
      </c>
      <c r="D41" s="30">
        <v>5842</v>
      </c>
      <c r="E41" s="30">
        <v>7594</v>
      </c>
      <c r="F41" s="30">
        <v>10290</v>
      </c>
      <c r="G41" s="30">
        <v>9585</v>
      </c>
      <c r="H41" s="30">
        <v>7850</v>
      </c>
      <c r="I41" s="30">
        <v>17469</v>
      </c>
      <c r="J41" s="30">
        <v>201762</v>
      </c>
      <c r="K41" s="30">
        <v>143489</v>
      </c>
    </row>
    <row r="42" spans="1:11" ht="12.75">
      <c r="A42" s="29" t="s">
        <v>77</v>
      </c>
      <c r="B42" s="30">
        <v>10347</v>
      </c>
      <c r="C42" s="30">
        <v>14382</v>
      </c>
      <c r="D42" s="30">
        <v>11974</v>
      </c>
      <c r="E42" s="30">
        <v>14501</v>
      </c>
      <c r="F42" s="30">
        <v>18127</v>
      </c>
      <c r="G42" s="30">
        <v>24084</v>
      </c>
      <c r="H42" s="30">
        <v>28764</v>
      </c>
      <c r="I42" s="30">
        <v>28391</v>
      </c>
      <c r="J42" s="30">
        <v>36044</v>
      </c>
      <c r="K42" s="30">
        <v>12770</v>
      </c>
    </row>
    <row r="43" spans="1:11" ht="12.75">
      <c r="A43" s="29" t="s">
        <v>78</v>
      </c>
      <c r="B43" s="30">
        <v>60301</v>
      </c>
      <c r="C43" s="30">
        <v>56245</v>
      </c>
      <c r="D43" s="30">
        <v>55923</v>
      </c>
      <c r="E43" s="30">
        <v>65440</v>
      </c>
      <c r="F43" s="30">
        <v>83742</v>
      </c>
      <c r="G43" s="30">
        <v>102958</v>
      </c>
      <c r="H43" s="30">
        <v>112494</v>
      </c>
      <c r="I43" s="30">
        <v>142056</v>
      </c>
      <c r="J43" s="30">
        <v>363689</v>
      </c>
      <c r="K43" s="30">
        <v>296381</v>
      </c>
    </row>
    <row r="44" spans="1:11" s="42" customFormat="1" ht="12.75">
      <c r="A44" s="40" t="s">
        <v>110</v>
      </c>
      <c r="B44" s="41">
        <f>+B28-B43</f>
        <v>64402</v>
      </c>
      <c r="C44" s="41">
        <f aca="true" t="shared" si="3" ref="C44:K44">+C28-C43</f>
        <v>90294</v>
      </c>
      <c r="D44" s="41">
        <f t="shared" si="3"/>
        <v>99450</v>
      </c>
      <c r="E44" s="41">
        <f t="shared" si="3"/>
        <v>120281</v>
      </c>
      <c r="F44" s="41">
        <f t="shared" si="3"/>
        <v>141276</v>
      </c>
      <c r="G44" s="41">
        <f t="shared" si="3"/>
        <v>172551</v>
      </c>
      <c r="H44" s="41">
        <f t="shared" si="3"/>
        <v>239360</v>
      </c>
      <c r="I44" s="41">
        <f t="shared" si="3"/>
        <v>338311</v>
      </c>
      <c r="J44" s="41">
        <f t="shared" si="3"/>
        <v>190793</v>
      </c>
      <c r="K44" s="41">
        <f t="shared" si="3"/>
        <v>412909</v>
      </c>
    </row>
    <row r="45" spans="1:11" ht="12.75">
      <c r="A45" s="116" t="s">
        <v>79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7"/>
    </row>
    <row r="46" spans="1:11" ht="12.75">
      <c r="A46" s="29" t="s">
        <v>75</v>
      </c>
      <c r="B46" s="30">
        <v>47</v>
      </c>
      <c r="C46" s="30">
        <v>36</v>
      </c>
      <c r="D46" s="30">
        <v>25</v>
      </c>
      <c r="E46" s="30">
        <v>11</v>
      </c>
      <c r="F46" s="30">
        <v>281</v>
      </c>
      <c r="G46" s="30">
        <v>262</v>
      </c>
      <c r="H46" s="30">
        <v>250</v>
      </c>
      <c r="I46" s="30"/>
      <c r="J46" s="30">
        <v>43617</v>
      </c>
      <c r="K46" s="30">
        <v>10998</v>
      </c>
    </row>
    <row r="47" spans="1:11" ht="12.75">
      <c r="A47" s="29" t="s">
        <v>76</v>
      </c>
      <c r="B47" s="30">
        <v>58866</v>
      </c>
      <c r="C47" s="30">
        <v>80119</v>
      </c>
      <c r="D47" s="30">
        <v>90666</v>
      </c>
      <c r="E47" s="30">
        <v>109693</v>
      </c>
      <c r="F47" s="30">
        <v>99301</v>
      </c>
      <c r="G47" s="30">
        <v>146024</v>
      </c>
      <c r="H47" s="30">
        <v>230045</v>
      </c>
      <c r="I47" s="30">
        <v>316290</v>
      </c>
      <c r="J47" s="30">
        <v>293530</v>
      </c>
      <c r="K47" s="30">
        <v>463408</v>
      </c>
    </row>
    <row r="48" spans="1:11" ht="12.75">
      <c r="A48" s="29" t="s">
        <v>77</v>
      </c>
      <c r="B48" s="30">
        <v>8171</v>
      </c>
      <c r="C48" s="30">
        <v>10196</v>
      </c>
      <c r="D48" s="30">
        <v>13746</v>
      </c>
      <c r="E48" s="30">
        <v>19236</v>
      </c>
      <c r="F48" s="30">
        <v>22525</v>
      </c>
      <c r="G48" s="30">
        <v>28010</v>
      </c>
      <c r="H48" s="30">
        <v>32557</v>
      </c>
      <c r="I48" s="30">
        <v>37049</v>
      </c>
      <c r="J48" s="30">
        <v>47433</v>
      </c>
      <c r="K48" s="30">
        <v>63462</v>
      </c>
    </row>
    <row r="49" spans="1:11" ht="12.75">
      <c r="A49" s="29" t="s">
        <v>106</v>
      </c>
      <c r="B49" s="30">
        <v>67084</v>
      </c>
      <c r="C49" s="30">
        <v>90351</v>
      </c>
      <c r="D49" s="30">
        <v>104437</v>
      </c>
      <c r="E49" s="30">
        <v>128940</v>
      </c>
      <c r="F49" s="30">
        <v>122107</v>
      </c>
      <c r="G49" s="30">
        <v>174296</v>
      </c>
      <c r="H49" s="30">
        <v>262852</v>
      </c>
      <c r="I49" s="30">
        <v>353339</v>
      </c>
      <c r="J49" s="30">
        <v>384580</v>
      </c>
      <c r="K49" s="30">
        <v>537208</v>
      </c>
    </row>
    <row r="50" spans="1:11" ht="12.75">
      <c r="A50" s="29" t="s">
        <v>80</v>
      </c>
      <c r="B50" s="30">
        <v>127385</v>
      </c>
      <c r="C50" s="30">
        <v>146596</v>
      </c>
      <c r="D50" s="30">
        <v>160360</v>
      </c>
      <c r="E50" s="30">
        <v>194380</v>
      </c>
      <c r="F50" s="30">
        <v>205849</v>
      </c>
      <c r="G50" s="30">
        <v>277254</v>
      </c>
      <c r="H50" s="30">
        <v>375346</v>
      </c>
      <c r="I50" s="30">
        <v>495395</v>
      </c>
      <c r="J50" s="30">
        <v>782269</v>
      </c>
      <c r="K50" s="30">
        <v>833589</v>
      </c>
    </row>
    <row r="51" spans="1:11" ht="12.75">
      <c r="A51" s="116" t="s">
        <v>81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7"/>
    </row>
    <row r="52" spans="1:11" ht="12.75">
      <c r="A52" s="29" t="s">
        <v>82</v>
      </c>
      <c r="B52" s="30">
        <v>95091</v>
      </c>
      <c r="C52" s="30">
        <v>105158</v>
      </c>
      <c r="D52" s="30">
        <v>116127</v>
      </c>
      <c r="E52" s="30">
        <v>118517</v>
      </c>
      <c r="F52" s="30">
        <v>133466</v>
      </c>
      <c r="G52" s="30">
        <v>201578</v>
      </c>
      <c r="H52" s="30">
        <v>247735</v>
      </c>
      <c r="I52" s="30">
        <v>302008</v>
      </c>
      <c r="J52" s="30">
        <v>474267</v>
      </c>
      <c r="K52" s="30">
        <v>515932</v>
      </c>
    </row>
    <row r="53" spans="1:11" ht="12.75">
      <c r="A53" s="29" t="s">
        <v>83</v>
      </c>
      <c r="B53" s="30">
        <v>2231</v>
      </c>
      <c r="C53" s="30">
        <v>12163</v>
      </c>
      <c r="D53" s="30">
        <v>27561</v>
      </c>
      <c r="E53" s="30">
        <v>31007</v>
      </c>
      <c r="F53" s="30">
        <v>64340</v>
      </c>
      <c r="G53" s="30">
        <v>13259</v>
      </c>
      <c r="H53" s="30">
        <v>11518</v>
      </c>
      <c r="I53" s="30">
        <v>9840</v>
      </c>
      <c r="J53" s="30">
        <v>17412</v>
      </c>
      <c r="K53" s="30">
        <v>17568</v>
      </c>
    </row>
    <row r="54" spans="1:11" ht="12.75">
      <c r="A54" s="29" t="s">
        <v>84</v>
      </c>
      <c r="B54" s="30">
        <v>9349</v>
      </c>
      <c r="C54" s="30">
        <v>16805</v>
      </c>
      <c r="D54" s="30">
        <v>24956</v>
      </c>
      <c r="E54" s="30">
        <v>36737</v>
      </c>
      <c r="F54" s="30">
        <v>51159</v>
      </c>
      <c r="G54" s="30">
        <v>72032</v>
      </c>
      <c r="H54" s="30">
        <v>100406</v>
      </c>
      <c r="I54" s="30">
        <v>140378</v>
      </c>
      <c r="J54" s="30">
        <v>179560</v>
      </c>
      <c r="K54" s="30">
        <v>246322</v>
      </c>
    </row>
    <row r="55" spans="1:11" ht="12.75">
      <c r="A55" s="29" t="s">
        <v>62</v>
      </c>
      <c r="B55" s="30"/>
      <c r="C55" s="30"/>
      <c r="D55" s="30"/>
      <c r="E55" s="30"/>
      <c r="F55" s="30">
        <v>664</v>
      </c>
      <c r="G55" s="30">
        <v>749</v>
      </c>
      <c r="H55" s="30">
        <v>827</v>
      </c>
      <c r="I55" s="30">
        <v>1285</v>
      </c>
      <c r="J55" s="30">
        <v>1232</v>
      </c>
      <c r="K55" s="30">
        <v>1056</v>
      </c>
    </row>
    <row r="56" spans="1:11" ht="12.75">
      <c r="A56" s="31" t="s">
        <v>85</v>
      </c>
      <c r="B56" s="32">
        <f>SUM(B52:B55)</f>
        <v>106671</v>
      </c>
      <c r="C56" s="32">
        <f aca="true" t="shared" si="4" ref="C56:K56">SUM(C52:C55)</f>
        <v>134126</v>
      </c>
      <c r="D56" s="32">
        <f t="shared" si="4"/>
        <v>168644</v>
      </c>
      <c r="E56" s="32">
        <f t="shared" si="4"/>
        <v>186261</v>
      </c>
      <c r="F56" s="32">
        <f t="shared" si="4"/>
        <v>249629</v>
      </c>
      <c r="G56" s="32">
        <f t="shared" si="4"/>
        <v>287618</v>
      </c>
      <c r="H56" s="32">
        <f t="shared" si="4"/>
        <v>360486</v>
      </c>
      <c r="I56" s="32">
        <f t="shared" si="4"/>
        <v>453511</v>
      </c>
      <c r="J56" s="32">
        <f t="shared" si="4"/>
        <v>672471</v>
      </c>
      <c r="K56" s="32">
        <f t="shared" si="4"/>
        <v>780878</v>
      </c>
    </row>
    <row r="57" spans="1:11" s="42" customFormat="1" ht="12.75">
      <c r="A57" s="40" t="s">
        <v>93</v>
      </c>
      <c r="B57" s="43">
        <f aca="true" t="shared" si="5" ref="B57:K57">+B17/B56</f>
        <v>0.12575114135988225</v>
      </c>
      <c r="C57" s="43">
        <f t="shared" si="5"/>
        <v>0.11792642738917138</v>
      </c>
      <c r="D57" s="43">
        <f t="shared" si="5"/>
        <v>0.10295652380161761</v>
      </c>
      <c r="E57" s="43">
        <f t="shared" si="5"/>
        <v>0.12383161262958967</v>
      </c>
      <c r="F57" s="43">
        <f t="shared" si="5"/>
        <v>0.11391705290651327</v>
      </c>
      <c r="G57" s="43">
        <f t="shared" si="5"/>
        <v>0.13433095286108657</v>
      </c>
      <c r="H57" s="43">
        <f t="shared" si="5"/>
        <v>0.13904562174397897</v>
      </c>
      <c r="I57" s="43">
        <f t="shared" si="5"/>
        <v>0.14036263728994444</v>
      </c>
      <c r="J57" s="43">
        <f t="shared" si="5"/>
        <v>0.10730425549949366</v>
      </c>
      <c r="K57" s="43">
        <f t="shared" si="5"/>
        <v>0.10777867989621938</v>
      </c>
    </row>
    <row r="58" spans="1:11" s="42" customFormat="1" ht="12.75">
      <c r="A58" s="42" t="s">
        <v>94</v>
      </c>
      <c r="B58" s="43">
        <f aca="true" t="shared" si="6" ref="B58:K58">+B17/(B50+B56)</f>
        <v>0.05731107085483816</v>
      </c>
      <c r="C58" s="43">
        <f t="shared" si="6"/>
        <v>0.05634399868909455</v>
      </c>
      <c r="D58" s="43">
        <f t="shared" si="6"/>
        <v>0.05277443435338172</v>
      </c>
      <c r="E58" s="43">
        <f t="shared" si="6"/>
        <v>0.060595153963971304</v>
      </c>
      <c r="F58" s="43">
        <f t="shared" si="6"/>
        <v>0.062433311817475266</v>
      </c>
      <c r="G58" s="43">
        <f t="shared" si="6"/>
        <v>0.06839779631491737</v>
      </c>
      <c r="H58" s="43">
        <f t="shared" si="6"/>
        <v>0.06811880972830754</v>
      </c>
      <c r="I58" s="43">
        <f t="shared" si="6"/>
        <v>0.06708356781388251</v>
      </c>
      <c r="J58" s="43">
        <f t="shared" si="6"/>
        <v>0.049602678141798535</v>
      </c>
      <c r="K58" s="43">
        <f t="shared" si="6"/>
        <v>0.052129897978713716</v>
      </c>
    </row>
    <row r="59" spans="1:11" s="42" customFormat="1" ht="26.25" thickBot="1">
      <c r="A59" s="42" t="s">
        <v>111</v>
      </c>
      <c r="B59" s="46">
        <v>0.179</v>
      </c>
      <c r="C59" s="46">
        <v>0.245</v>
      </c>
      <c r="D59" s="46">
        <v>0.235</v>
      </c>
      <c r="E59" s="46">
        <v>0.357</v>
      </c>
      <c r="F59" s="47">
        <v>0.397</v>
      </c>
      <c r="G59" s="47">
        <v>0.38</v>
      </c>
      <c r="H59" s="47">
        <v>0.378</v>
      </c>
      <c r="I59" s="47">
        <v>0.361</v>
      </c>
      <c r="J59" s="47">
        <v>0.372</v>
      </c>
      <c r="K59" s="46"/>
    </row>
    <row r="60" spans="1:11" ht="13.5" thickTop="1">
      <c r="A60" s="114" t="s">
        <v>88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5"/>
    </row>
    <row r="61" spans="1:11" ht="12.75">
      <c r="A61" s="29" t="s">
        <v>46</v>
      </c>
      <c r="B61" s="38">
        <v>4.2</v>
      </c>
      <c r="C61" s="38">
        <v>5.3</v>
      </c>
      <c r="D61" s="38">
        <v>5.2</v>
      </c>
      <c r="E61" s="38">
        <v>5.6</v>
      </c>
      <c r="F61" s="38">
        <v>6.7</v>
      </c>
      <c r="G61" s="38">
        <v>14.7</v>
      </c>
      <c r="H61" s="38">
        <v>8.6</v>
      </c>
      <c r="I61" s="38">
        <v>6.4</v>
      </c>
      <c r="J61" s="38">
        <v>5.1</v>
      </c>
      <c r="K61" s="38">
        <v>4.9</v>
      </c>
    </row>
    <row r="62" spans="1:11" ht="12.75">
      <c r="A62" s="29" t="s">
        <v>51</v>
      </c>
      <c r="B62" s="36">
        <v>95090742</v>
      </c>
      <c r="C62" s="36">
        <v>97232390</v>
      </c>
      <c r="D62" s="36">
        <v>116127110</v>
      </c>
      <c r="E62" s="36">
        <v>118516926</v>
      </c>
      <c r="F62" s="36">
        <v>133466422</v>
      </c>
      <c r="G62" s="36">
        <v>134561611</v>
      </c>
      <c r="H62" s="36">
        <v>139094476</v>
      </c>
      <c r="I62" s="36">
        <v>152637933</v>
      </c>
      <c r="J62" s="36">
        <v>172543246</v>
      </c>
      <c r="K62" s="36">
        <v>177720562</v>
      </c>
    </row>
    <row r="63" spans="1:11" ht="12.75">
      <c r="A63" s="29" t="s">
        <v>47</v>
      </c>
      <c r="B63" s="39">
        <v>14.1</v>
      </c>
      <c r="C63" s="39">
        <v>15.7</v>
      </c>
      <c r="D63" s="39">
        <v>15.7</v>
      </c>
      <c r="E63" s="39">
        <v>18.1</v>
      </c>
      <c r="F63" s="39">
        <v>23.3</v>
      </c>
      <c r="G63" s="39">
        <v>28.7</v>
      </c>
      <c r="H63" s="39">
        <v>36</v>
      </c>
      <c r="I63" s="39">
        <v>43</v>
      </c>
      <c r="J63" s="39">
        <v>45.5</v>
      </c>
      <c r="K63" s="39">
        <v>48.2</v>
      </c>
    </row>
    <row r="64" spans="1:11" ht="12.75">
      <c r="A64" s="29" t="s">
        <v>48</v>
      </c>
      <c r="B64" s="39">
        <v>14</v>
      </c>
      <c r="C64" s="39">
        <v>14.7</v>
      </c>
      <c r="D64" s="39">
        <v>15.2</v>
      </c>
      <c r="E64" s="39">
        <v>17.8</v>
      </c>
      <c r="F64" s="39">
        <v>22.7</v>
      </c>
      <c r="G64" s="39">
        <v>28</v>
      </c>
      <c r="H64" s="39">
        <v>34.9</v>
      </c>
      <c r="I64" s="39">
        <v>41.4</v>
      </c>
      <c r="J64" s="39">
        <v>44.7</v>
      </c>
      <c r="K64" s="39">
        <v>47.7</v>
      </c>
    </row>
    <row r="65" spans="1:11" ht="12.75">
      <c r="A65" s="29" t="s">
        <v>112</v>
      </c>
      <c r="B65" s="39">
        <v>7</v>
      </c>
      <c r="C65" s="39">
        <v>8</v>
      </c>
      <c r="D65" s="39">
        <v>8.5</v>
      </c>
      <c r="E65" s="39">
        <v>9.5</v>
      </c>
      <c r="F65" s="39">
        <v>10.5</v>
      </c>
      <c r="G65" s="39">
        <v>13</v>
      </c>
      <c r="H65" s="39">
        <v>15</v>
      </c>
      <c r="I65" s="39">
        <v>18</v>
      </c>
      <c r="J65" s="39">
        <v>20</v>
      </c>
      <c r="K65" s="39">
        <v>11</v>
      </c>
    </row>
    <row r="66" spans="1:11" ht="12.75">
      <c r="A66" s="29" t="s">
        <v>113</v>
      </c>
      <c r="B66" s="39"/>
      <c r="C66" s="39">
        <v>2.25</v>
      </c>
      <c r="D66" s="39">
        <v>2</v>
      </c>
      <c r="E66" s="39"/>
      <c r="F66" s="39"/>
      <c r="G66" s="39"/>
      <c r="H66" s="39"/>
      <c r="I66" s="39"/>
      <c r="J66" s="39"/>
      <c r="K66" s="39"/>
    </row>
    <row r="67" spans="1:11" ht="12.75">
      <c r="A67" s="29" t="s">
        <v>49</v>
      </c>
      <c r="B67" s="34">
        <f aca="true" t="shared" si="7" ref="B67:K67">+B65/B63</f>
        <v>0.49645390070921985</v>
      </c>
      <c r="C67" s="34">
        <f t="shared" si="7"/>
        <v>0.5095541401273885</v>
      </c>
      <c r="D67" s="34">
        <f t="shared" si="7"/>
        <v>0.5414012738853503</v>
      </c>
      <c r="E67" s="34">
        <f t="shared" si="7"/>
        <v>0.5248618784530387</v>
      </c>
      <c r="F67" s="34">
        <f t="shared" si="7"/>
        <v>0.45064377682403434</v>
      </c>
      <c r="G67" s="34">
        <f t="shared" si="7"/>
        <v>0.4529616724738676</v>
      </c>
      <c r="H67" s="34">
        <f t="shared" si="7"/>
        <v>0.4166666666666667</v>
      </c>
      <c r="I67" s="34">
        <f t="shared" si="7"/>
        <v>0.4186046511627907</v>
      </c>
      <c r="J67" s="34">
        <f t="shared" si="7"/>
        <v>0.43956043956043955</v>
      </c>
      <c r="K67" s="34">
        <f t="shared" si="7"/>
        <v>0.22821576763485477</v>
      </c>
    </row>
    <row r="68" spans="1:11" ht="12.75">
      <c r="A68" s="29" t="s">
        <v>107</v>
      </c>
      <c r="B68" s="35">
        <v>6190</v>
      </c>
      <c r="C68" s="35">
        <v>7619</v>
      </c>
      <c r="D68" s="35">
        <v>9212</v>
      </c>
      <c r="E68" s="35">
        <v>11284</v>
      </c>
      <c r="F68" s="35">
        <v>13346</v>
      </c>
      <c r="G68" s="35">
        <v>17706</v>
      </c>
      <c r="H68" s="35">
        <v>21961</v>
      </c>
      <c r="I68" s="35">
        <v>27430</v>
      </c>
      <c r="J68" s="35">
        <v>33030</v>
      </c>
      <c r="K68" s="35">
        <v>17576</v>
      </c>
    </row>
    <row r="69" spans="1:11" ht="12.75">
      <c r="A69" s="29" t="s">
        <v>108</v>
      </c>
      <c r="B69" s="35">
        <v>60853</v>
      </c>
      <c r="C69" s="35">
        <v>77121</v>
      </c>
      <c r="D69" s="35">
        <v>89851</v>
      </c>
      <c r="E69" s="35">
        <v>107431</v>
      </c>
      <c r="F69" s="35">
        <v>101566</v>
      </c>
      <c r="G69" s="35">
        <v>144343</v>
      </c>
      <c r="H69" s="35">
        <v>229727</v>
      </c>
      <c r="I69" s="35">
        <v>313973</v>
      </c>
      <c r="J69" s="35">
        <v>455627</v>
      </c>
      <c r="K69" s="35">
        <v>563344</v>
      </c>
    </row>
    <row r="70" spans="1:11" ht="12.75">
      <c r="A70" s="29" t="s">
        <v>89</v>
      </c>
      <c r="B70" s="34">
        <f aca="true" t="shared" si="8" ref="B70:K70">+B69/B56</f>
        <v>0.5704736995059576</v>
      </c>
      <c r="C70" s="34">
        <f t="shared" si="8"/>
        <v>0.5749891892697911</v>
      </c>
      <c r="D70" s="34">
        <f t="shared" si="8"/>
        <v>0.532785038305543</v>
      </c>
      <c r="E70" s="34">
        <f t="shared" si="8"/>
        <v>0.5767766735924321</v>
      </c>
      <c r="F70" s="34">
        <f t="shared" si="8"/>
        <v>0.4068677918030357</v>
      </c>
      <c r="G70" s="34">
        <f t="shared" si="8"/>
        <v>0.5018566292791132</v>
      </c>
      <c r="H70" s="34">
        <f t="shared" si="8"/>
        <v>0.6372702407305693</v>
      </c>
      <c r="I70" s="34">
        <f t="shared" si="8"/>
        <v>0.6923161731468476</v>
      </c>
      <c r="J70" s="34">
        <f t="shared" si="8"/>
        <v>0.6775414850603223</v>
      </c>
      <c r="K70" s="34">
        <f t="shared" si="8"/>
        <v>0.7214238331724033</v>
      </c>
    </row>
    <row r="71" spans="1:11" ht="25.5">
      <c r="A71" s="29" t="s">
        <v>50</v>
      </c>
      <c r="B71" s="34">
        <v>0.63</v>
      </c>
      <c r="C71" s="34">
        <v>0.624</v>
      </c>
      <c r="D71" s="34">
        <v>0.568</v>
      </c>
      <c r="E71" s="34">
        <v>0.61</v>
      </c>
      <c r="F71" s="34">
        <v>0.424</v>
      </c>
      <c r="G71" s="34">
        <v>0.52</v>
      </c>
      <c r="H71" s="34">
        <v>0.655</v>
      </c>
      <c r="I71" s="34">
        <v>0.739</v>
      </c>
      <c r="J71" s="34">
        <v>0.707</v>
      </c>
      <c r="K71" s="34">
        <v>0.749</v>
      </c>
    </row>
    <row r="72" spans="1:11" ht="13.5" thickBot="1">
      <c r="A72" s="33" t="s">
        <v>52</v>
      </c>
      <c r="B72" s="37">
        <v>1.01</v>
      </c>
      <c r="C72" s="37">
        <v>1.09</v>
      </c>
      <c r="D72" s="37">
        <v>1.36</v>
      </c>
      <c r="E72" s="37">
        <v>1.48</v>
      </c>
      <c r="F72" s="37">
        <v>1.79</v>
      </c>
      <c r="G72" s="37">
        <v>2.03</v>
      </c>
      <c r="H72" s="37">
        <v>2.43</v>
      </c>
      <c r="I72" s="37">
        <v>2.78</v>
      </c>
      <c r="J72" s="37">
        <v>3.73</v>
      </c>
      <c r="K72" s="37">
        <v>4.23</v>
      </c>
    </row>
    <row r="73" ht="13.5" thickTop="1"/>
  </sheetData>
  <mergeCells count="8">
    <mergeCell ref="A2:K2"/>
    <mergeCell ref="A21:K21"/>
    <mergeCell ref="A60:K60"/>
    <mergeCell ref="A29:K29"/>
    <mergeCell ref="A39:K39"/>
    <mergeCell ref="A45:K45"/>
    <mergeCell ref="A51:K51"/>
    <mergeCell ref="A22:K22"/>
  </mergeCells>
  <printOptions gridLines="1" horizontalCentered="1"/>
  <pageMargins left="0.2" right="0.2" top="0.75" bottom="0.75" header="0.5" footer="0.5"/>
  <pageSetup orientation="landscape" r:id="rId1"/>
  <headerFooter alignWithMargins="0">
    <oddHeader>&amp;C&amp;A&amp;RPage &amp;P</oddHeader>
    <oddFooter>&amp;CPage &amp;P&amp;RGlobal Wine Wars/BRL Hardy</oddFooter>
  </headerFooter>
  <ignoredErrors>
    <ignoredError sqref="C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4" width="10.7109375" style="0" bestFit="1" customWidth="1"/>
  </cols>
  <sheetData>
    <row r="1" spans="1:4" ht="13.5" thickBot="1">
      <c r="A1" s="97" t="s">
        <v>124</v>
      </c>
      <c r="B1" s="94">
        <v>2003</v>
      </c>
      <c r="C1" s="94">
        <v>2004</v>
      </c>
      <c r="D1" s="94">
        <v>2005</v>
      </c>
    </row>
    <row r="2" spans="1:4" ht="13.5" thickTop="1">
      <c r="A2" s="98" t="s">
        <v>121</v>
      </c>
      <c r="B2" s="95">
        <v>983505</v>
      </c>
      <c r="C2" s="95">
        <v>1549750</v>
      </c>
      <c r="D2" s="95">
        <v>1830808</v>
      </c>
    </row>
    <row r="3" spans="1:4" ht="12.75">
      <c r="A3" s="98" t="s">
        <v>122</v>
      </c>
      <c r="B3" s="95">
        <v>689794</v>
      </c>
      <c r="C3" s="95">
        <v>846306</v>
      </c>
      <c r="D3" s="95">
        <v>1020600</v>
      </c>
    </row>
    <row r="4" spans="1:4" ht="12.75">
      <c r="A4" s="98" t="s">
        <v>123</v>
      </c>
      <c r="B4" s="96">
        <f>+B3+B2</f>
        <v>1673299</v>
      </c>
      <c r="C4" s="96">
        <f>+C3+C2</f>
        <v>2396056</v>
      </c>
      <c r="D4" s="96">
        <f>+D3+D2</f>
        <v>2851408</v>
      </c>
    </row>
    <row r="5" spans="1:4" ht="12.75">
      <c r="A5" s="98" t="s">
        <v>125</v>
      </c>
      <c r="B5" s="96">
        <v>224556</v>
      </c>
      <c r="C5" s="96">
        <v>348132</v>
      </c>
      <c r="D5" s="96">
        <v>406562</v>
      </c>
    </row>
    <row r="6" ht="12.75">
      <c r="A6" s="98"/>
    </row>
    <row r="7" spans="1:4" ht="12.75">
      <c r="A7" s="98" t="s">
        <v>129</v>
      </c>
      <c r="B7" s="95">
        <v>57551</v>
      </c>
      <c r="C7" s="95">
        <v>94147</v>
      </c>
      <c r="D7" s="95">
        <v>109240</v>
      </c>
    </row>
    <row r="8" ht="12.75">
      <c r="A8" s="98"/>
    </row>
    <row r="9" spans="1:4" ht="12.75">
      <c r="A9" s="98" t="s">
        <v>126</v>
      </c>
      <c r="B9" s="95">
        <v>12236</v>
      </c>
      <c r="C9" s="95">
        <v>542</v>
      </c>
      <c r="D9" s="95">
        <v>1753</v>
      </c>
    </row>
    <row r="10" spans="1:4" ht="12.75">
      <c r="A10" s="98" t="s">
        <v>127</v>
      </c>
      <c r="B10" s="95">
        <v>509598</v>
      </c>
      <c r="C10" s="95">
        <v>4906</v>
      </c>
      <c r="D10" s="95">
        <v>1498124</v>
      </c>
    </row>
    <row r="11" spans="1:4" ht="12.75">
      <c r="A11" s="98" t="s">
        <v>128</v>
      </c>
      <c r="B11" s="96">
        <v>2429890</v>
      </c>
      <c r="C11" s="96">
        <v>4789199</v>
      </c>
      <c r="D11" s="96">
        <v>6941068</v>
      </c>
    </row>
  </sheetData>
  <printOptions gridLines="1" horizontalCentered="1"/>
  <pageMargins left="0.75" right="0.75" top="1" bottom="1" header="0.5" footer="0.5"/>
  <pageSetup orientation="portrait" r:id="rId1"/>
  <headerFooter alignWithMargins="0">
    <oddHeader>&amp;C&amp;A</oddHeader>
    <oddFooter>&amp;CPage &amp;P&amp;RGlobal Wine Wars/BRL Hardy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Wine Wars/BRL Hardy</dc:title>
  <dc:subject/>
  <dc:creator>Paul Miesing</dc:creator>
  <cp:keywords/>
  <dc:description/>
  <cp:lastModifiedBy>Paul Miesing</cp:lastModifiedBy>
  <cp:lastPrinted>2006-03-19T22:47:52Z</cp:lastPrinted>
  <dcterms:created xsi:type="dcterms:W3CDTF">2003-01-20T22:26:09Z</dcterms:created>
  <dcterms:modified xsi:type="dcterms:W3CDTF">2006-03-19T22:48:12Z</dcterms:modified>
  <cp:category/>
  <cp:version/>
  <cp:contentType/>
  <cp:contentStatus/>
</cp:coreProperties>
</file>