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2120" windowHeight="9105" activeTab="0"/>
  </bookViews>
  <sheets>
    <sheet name="Financial Data" sheetId="1" r:id="rId1"/>
    <sheet name="Geographic Area" sheetId="2" r:id="rId2"/>
  </sheets>
  <definedNames>
    <definedName name="_xlnm.Print_Area" localSheetId="0">'Financial Data'!$A$1:$L$45</definedName>
    <definedName name="_xlnm.Print_Area" localSheetId="1">'Geographic Area'!$A$1:$K$31</definedName>
  </definedNames>
  <calcPr fullCalcOnLoad="1"/>
</workbook>
</file>

<file path=xl/sharedStrings.xml><?xml version="1.0" encoding="utf-8"?>
<sst xmlns="http://schemas.openxmlformats.org/spreadsheetml/2006/main" count="73" uniqueCount="53">
  <si>
    <t>Operations</t>
  </si>
  <si>
    <t>EPS</t>
  </si>
  <si>
    <t>Financial Position</t>
  </si>
  <si>
    <t>Financial Relationships</t>
  </si>
  <si>
    <t>Additional Data</t>
  </si>
  <si>
    <t>Assuming 13.5% cost of capital</t>
  </si>
  <si>
    <t>Cap = L-T debt + equity</t>
  </si>
  <si>
    <t>Cap = Total liabilities</t>
  </si>
  <si>
    <t>Cap = Total liabilities + R&amp;D</t>
  </si>
  <si>
    <t>Cap = L-T debt + equity + work cap</t>
  </si>
  <si>
    <t>Assuming 10.0% cost of capital</t>
  </si>
  <si>
    <t>Revenues</t>
  </si>
  <si>
    <t xml:space="preserve">  US</t>
  </si>
  <si>
    <t xml:space="preserve">  Europe</t>
  </si>
  <si>
    <t xml:space="preserve">  Other</t>
  </si>
  <si>
    <t>Total</t>
  </si>
  <si>
    <t>Op Income</t>
  </si>
  <si>
    <t>Assets</t>
  </si>
  <si>
    <t>Unallocated expenses</t>
  </si>
  <si>
    <t>Income before income taxes</t>
  </si>
  <si>
    <t xml:space="preserve">  Corporate</t>
  </si>
  <si>
    <t xml:space="preserve">  Margin</t>
  </si>
  <si>
    <t xml:space="preserve">  Asset Turnover</t>
  </si>
  <si>
    <t xml:space="preserve">  ROA</t>
  </si>
  <si>
    <t xml:space="preserve">  Growth rate</t>
  </si>
  <si>
    <t>Research and Development Expense</t>
  </si>
  <si>
    <t>Operating Income</t>
  </si>
  <si>
    <t>Net Income</t>
  </si>
  <si>
    <t>Dividends Per Common Share</t>
  </si>
  <si>
    <t>Current Assets</t>
  </si>
  <si>
    <t>Current Liabilities</t>
  </si>
  <si>
    <t>Property, Plant and Equipment, Net</t>
  </si>
  <si>
    <t>Total Assets</t>
  </si>
  <si>
    <t>Long-Term Debt</t>
  </si>
  <si>
    <t>Shareholders' Equity</t>
  </si>
  <si>
    <t>Book Value Per Common Share</t>
  </si>
  <si>
    <t>Number of Employees</t>
  </si>
  <si>
    <t>Number of Shareholders</t>
  </si>
  <si>
    <t>Depreciation and Amortization</t>
  </si>
  <si>
    <t>Capital Expenditures</t>
  </si>
  <si>
    <t>Dollars in millions, except per-share amounts</t>
  </si>
  <si>
    <t>Return on Total Assets</t>
  </si>
  <si>
    <t>Debt to Capitalization</t>
  </si>
  <si>
    <t>Average Common and Common Equivalent Shares Outstanding-Assuming Dilution (mill)</t>
  </si>
  <si>
    <t xml:space="preserve">  R&amp;D / Sales</t>
  </si>
  <si>
    <t xml:space="preserve">  Sales per employee</t>
  </si>
  <si>
    <t xml:space="preserve">  Working Capital</t>
  </si>
  <si>
    <t>Op Income/Sales</t>
  </si>
  <si>
    <t>Net Income/Sales</t>
  </si>
  <si>
    <t xml:space="preserve">  Sales growth (target 10% by 2000)</t>
  </si>
  <si>
    <t>Return on Equity (target 20% by 1997)</t>
  </si>
  <si>
    <t>EVA Calculations</t>
  </si>
  <si>
    <t>Income Tax Provision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</si>
</sst>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0.0%"/>
    <numFmt numFmtId="166" formatCode="&quot;$&quot;#,##0.00"/>
    <numFmt numFmtId="167" formatCode="0.0"/>
    <numFmt numFmtId="168" formatCode="&quot;$&quot;#,##0.0_);[Red]\(&quot;$&quot;#,##0.0\)"/>
    <numFmt numFmtId="169" formatCode="#,##0.0_);[Red]\(#,##0.0\)"/>
    <numFmt numFmtId="170" formatCode="0.00_);[Red]\(0.00\)"/>
    <numFmt numFmtId="171" formatCode="0.000"/>
    <numFmt numFmtId="172" formatCode="0_);[Red]\(0\)"/>
    <numFmt numFmtId="173" formatCode="&quot;$&quot;#,##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0.0_);[Red]\(0.0\)"/>
    <numFmt numFmtId="178" formatCode="&quot;$&quot;#,##0.000_);[Red]\(&quot;$&quot;#,##0.000\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0"/>
    </font>
    <font>
      <sz val="8"/>
      <name val="Arial"/>
      <family val="0"/>
    </font>
    <font>
      <b/>
      <i/>
      <sz val="10"/>
      <color indexed="6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" fontId="0" fillId="0" borderId="1" xfId="0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6" fontId="0" fillId="0" borderId="0" xfId="0" applyNumberFormat="1" applyFont="1" applyBorder="1" applyAlignment="1">
      <alignment/>
    </xf>
    <xf numFmtId="6" fontId="0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wrapText="1"/>
    </xf>
    <xf numFmtId="6" fontId="0" fillId="0" borderId="0" xfId="0" applyNumberFormat="1" applyAlignment="1">
      <alignment wrapText="1"/>
    </xf>
    <xf numFmtId="6" fontId="0" fillId="0" borderId="0" xfId="0" applyNumberFormat="1" applyAlignment="1">
      <alignment horizontal="right" wrapText="1"/>
    </xf>
    <xf numFmtId="38" fontId="0" fillId="0" borderId="0" xfId="0" applyNumberFormat="1" applyAlignment="1">
      <alignment horizontal="right" wrapText="1"/>
    </xf>
    <xf numFmtId="38" fontId="0" fillId="0" borderId="0" xfId="0" applyNumberFormat="1" applyAlignment="1">
      <alignment wrapText="1"/>
    </xf>
    <xf numFmtId="6" fontId="0" fillId="0" borderId="2" xfId="0" applyNumberFormat="1" applyBorder="1" applyAlignment="1">
      <alignment horizontal="right" wrapText="1"/>
    </xf>
    <xf numFmtId="6" fontId="0" fillId="0" borderId="3" xfId="0" applyNumberFormat="1" applyBorder="1" applyAlignment="1">
      <alignment horizontal="right" wrapText="1"/>
    </xf>
    <xf numFmtId="38" fontId="0" fillId="0" borderId="2" xfId="0" applyNumberFormat="1" applyBorder="1" applyAlignment="1">
      <alignment horizontal="right" wrapText="1"/>
    </xf>
    <xf numFmtId="0" fontId="2" fillId="0" borderId="4" xfId="0" applyFont="1" applyBorder="1" applyAlignment="1">
      <alignment wrapText="1"/>
    </xf>
    <xf numFmtId="165" fontId="2" fillId="0" borderId="5" xfId="0" applyNumberFormat="1" applyFont="1" applyBorder="1" applyAlignment="1">
      <alignment horizontal="right" wrapText="1"/>
    </xf>
    <xf numFmtId="0" fontId="2" fillId="0" borderId="0" xfId="0" applyFont="1" applyBorder="1" applyAlignment="1">
      <alignment wrapText="1"/>
    </xf>
    <xf numFmtId="165" fontId="2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wrapText="1"/>
    </xf>
    <xf numFmtId="167" fontId="2" fillId="0" borderId="8" xfId="0" applyNumberFormat="1" applyFont="1" applyBorder="1" applyAlignment="1">
      <alignment horizontal="right" wrapText="1"/>
    </xf>
    <xf numFmtId="167" fontId="2" fillId="0" borderId="9" xfId="0" applyNumberFormat="1" applyFont="1" applyBorder="1" applyAlignment="1">
      <alignment horizontal="right" wrapText="1"/>
    </xf>
    <xf numFmtId="0" fontId="2" fillId="0" borderId="10" xfId="0" applyFont="1" applyBorder="1" applyAlignment="1">
      <alignment wrapText="1"/>
    </xf>
    <xf numFmtId="165" fontId="2" fillId="0" borderId="11" xfId="0" applyNumberFormat="1" applyFont="1" applyBorder="1" applyAlignment="1">
      <alignment horizontal="right" wrapText="1"/>
    </xf>
    <xf numFmtId="165" fontId="2" fillId="0" borderId="12" xfId="0" applyNumberFormat="1" applyFont="1" applyBorder="1" applyAlignment="1">
      <alignment horizontal="right" wrapText="1"/>
    </xf>
    <xf numFmtId="0" fontId="2" fillId="0" borderId="0" xfId="0" applyFont="1" applyAlignment="1">
      <alignment wrapText="1"/>
    </xf>
    <xf numFmtId="6" fontId="2" fillId="0" borderId="0" xfId="0" applyNumberFormat="1" applyFont="1" applyAlignment="1">
      <alignment horizontal="right" wrapText="1"/>
    </xf>
    <xf numFmtId="165" fontId="2" fillId="0" borderId="0" xfId="0" applyNumberFormat="1" applyFont="1" applyAlignment="1">
      <alignment horizontal="right" wrapText="1"/>
    </xf>
    <xf numFmtId="38" fontId="2" fillId="0" borderId="0" xfId="0" applyNumberFormat="1" applyFont="1" applyAlignment="1">
      <alignment wrapText="1"/>
    </xf>
    <xf numFmtId="38" fontId="2" fillId="0" borderId="0" xfId="0" applyNumberFormat="1" applyFont="1" applyAlignment="1">
      <alignment horizontal="right" wrapText="1"/>
    </xf>
    <xf numFmtId="0" fontId="0" fillId="0" borderId="0" xfId="0" applyFont="1" applyAlignment="1">
      <alignment horizontal="right" wrapText="1"/>
    </xf>
    <xf numFmtId="8" fontId="0" fillId="0" borderId="0" xfId="0" applyNumberFormat="1" applyFont="1" applyAlignment="1">
      <alignment horizontal="right" wrapText="1"/>
    </xf>
    <xf numFmtId="49" fontId="0" fillId="0" borderId="0" xfId="0" applyNumberFormat="1" applyFont="1" applyAlignment="1">
      <alignment horizontal="left" wrapText="1"/>
    </xf>
    <xf numFmtId="6" fontId="0" fillId="0" borderId="0" xfId="0" applyNumberFormat="1" applyFont="1" applyAlignment="1">
      <alignment horizontal="right" wrapText="1"/>
    </xf>
    <xf numFmtId="38" fontId="0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horizontal="right" wrapText="1"/>
    </xf>
    <xf numFmtId="49" fontId="6" fillId="0" borderId="0" xfId="0" applyNumberFormat="1" applyFont="1" applyAlignment="1">
      <alignment horizontal="left" wrapText="1"/>
    </xf>
    <xf numFmtId="49" fontId="2" fillId="0" borderId="0" xfId="0" applyNumberFormat="1" applyFont="1" applyAlignment="1">
      <alignment horizontal="left" wrapText="1"/>
    </xf>
    <xf numFmtId="169" fontId="2" fillId="0" borderId="0" xfId="0" applyNumberFormat="1" applyFont="1" applyAlignment="1">
      <alignment horizontal="right" wrapText="1"/>
    </xf>
    <xf numFmtId="165" fontId="0" fillId="0" borderId="0" xfId="0" applyNumberFormat="1" applyFon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6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40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38" fontId="0" fillId="0" borderId="0" xfId="0" applyNumberFormat="1" applyFont="1" applyAlignment="1">
      <alignment wrapText="1"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Op Income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percentStacked"/>
        <c:varyColors val="0"/>
        <c:ser>
          <c:idx val="0"/>
          <c:order val="0"/>
          <c:tx>
            <c:strRef>
              <c:f>'Geographic Area'!$A$12</c:f>
              <c:strCache>
                <c:ptCount val="1"/>
                <c:pt idx="0">
                  <c:v>  US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'Geographic Area'!$B$1:$D$1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'Geographic Area'!$B$12:$D$12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'Geographic Area'!$A$14</c:f>
              <c:strCache>
                <c:ptCount val="1"/>
                <c:pt idx="0">
                  <c:v>  Europe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'Geographic Area'!$B$1:$D$1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'Geographic Area'!$B$14:$D$14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'Geographic Area'!$A$16</c:f>
              <c:strCache>
                <c:ptCount val="1"/>
                <c:pt idx="0">
                  <c:v>  Other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'Geographic Area'!$B$1:$D$1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'Geographic Area'!$B$16:$D$16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hape val="box"/>
        </c:ser>
        <c:overlap val="100"/>
        <c:shape val="box"/>
        <c:axId val="25026165"/>
        <c:axId val="23908894"/>
      </c:bar3DChart>
      <c:catAx>
        <c:axId val="25026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3908894"/>
        <c:crosses val="autoZero"/>
        <c:auto val="1"/>
        <c:lblOffset val="100"/>
        <c:noMultiLvlLbl val="0"/>
      </c:catAx>
      <c:valAx>
        <c:axId val="2390889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0261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9</xdr:row>
      <xdr:rowOff>142875</xdr:rowOff>
    </xdr:from>
    <xdr:to>
      <xdr:col>10</xdr:col>
      <xdr:colOff>476250</xdr:colOff>
      <xdr:row>19</xdr:row>
      <xdr:rowOff>95250</xdr:rowOff>
    </xdr:to>
    <xdr:graphicFrame>
      <xdr:nvGraphicFramePr>
        <xdr:cNvPr id="1" name="Chart 1"/>
        <xdr:cNvGraphicFramePr/>
      </xdr:nvGraphicFramePr>
      <xdr:xfrm>
        <a:off x="3752850" y="1609725"/>
        <a:ext cx="401002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40.7109375" style="34" customWidth="1"/>
    <col min="2" max="2" width="9.7109375" style="34" customWidth="1"/>
    <col min="3" max="12" width="9.7109375" style="4" customWidth="1"/>
    <col min="13" max="16384" width="9.140625" style="4" customWidth="1"/>
  </cols>
  <sheetData>
    <row r="1" spans="1:12" ht="12.75">
      <c r="A1" s="42" t="s">
        <v>40</v>
      </c>
      <c r="B1" s="1">
        <v>1992</v>
      </c>
      <c r="C1" s="43">
        <v>1993</v>
      </c>
      <c r="D1" s="43">
        <v>1994</v>
      </c>
      <c r="E1" s="43">
        <v>1995</v>
      </c>
      <c r="F1" s="43">
        <v>1996</v>
      </c>
      <c r="G1" s="43">
        <v>1997</v>
      </c>
      <c r="H1" s="44">
        <v>1998</v>
      </c>
      <c r="I1" s="44">
        <v>1999</v>
      </c>
      <c r="J1" s="44">
        <v>2000</v>
      </c>
      <c r="K1" s="44">
        <v>2001</v>
      </c>
      <c r="L1" s="44">
        <v>2002</v>
      </c>
    </row>
    <row r="2" spans="1:12" ht="12.75">
      <c r="A2" s="38" t="s">
        <v>0</v>
      </c>
      <c r="B2" s="2"/>
      <c r="C2" s="32"/>
      <c r="D2" s="32"/>
      <c r="E2" s="32"/>
      <c r="F2" s="32"/>
      <c r="G2" s="32"/>
      <c r="H2" s="32"/>
      <c r="I2" s="32"/>
      <c r="J2" s="32"/>
      <c r="K2" s="32"/>
      <c r="L2" s="32"/>
    </row>
    <row r="3" spans="1:12" ht="12.75">
      <c r="A3" s="34" t="s">
        <v>11</v>
      </c>
      <c r="B3" s="45">
        <v>2365</v>
      </c>
      <c r="C3" s="35">
        <v>2465.4</v>
      </c>
      <c r="D3" s="35">
        <v>2559.5</v>
      </c>
      <c r="E3" s="35">
        <v>2712.5</v>
      </c>
      <c r="F3" s="35">
        <v>2769.8</v>
      </c>
      <c r="G3" s="35">
        <v>2810.5</v>
      </c>
      <c r="H3" s="35">
        <v>3116.9</v>
      </c>
      <c r="I3" s="35">
        <v>3418.4</v>
      </c>
      <c r="J3" s="35">
        <v>3618.3</v>
      </c>
      <c r="K3" s="35">
        <v>3746.2</v>
      </c>
      <c r="L3" s="35">
        <v>4033.1</v>
      </c>
    </row>
    <row r="4" spans="1:12" ht="12.75">
      <c r="A4" s="39" t="s">
        <v>49</v>
      </c>
      <c r="B4" s="29"/>
      <c r="C4" s="29">
        <f>+(C3-B3)/B3</f>
        <v>0.04245243128964063</v>
      </c>
      <c r="D4" s="29">
        <f>+(D3-C3)/C3</f>
        <v>0.03816824856007135</v>
      </c>
      <c r="E4" s="29">
        <f aca="true" t="shared" si="0" ref="E4:L4">+(E3-D3)/D3</f>
        <v>0.05977730025395585</v>
      </c>
      <c r="F4" s="29">
        <f t="shared" si="0"/>
        <v>0.021124423963133708</v>
      </c>
      <c r="G4" s="29">
        <f t="shared" si="0"/>
        <v>0.01469420174741852</v>
      </c>
      <c r="H4" s="29">
        <f t="shared" si="0"/>
        <v>0.10901974737591179</v>
      </c>
      <c r="I4" s="29">
        <f t="shared" si="0"/>
        <v>0.0967307260419006</v>
      </c>
      <c r="J4" s="29">
        <f t="shared" si="0"/>
        <v>0.05847765036274283</v>
      </c>
      <c r="K4" s="29">
        <f t="shared" si="0"/>
        <v>0.035348091645247666</v>
      </c>
      <c r="L4" s="29">
        <f t="shared" si="0"/>
        <v>0.07658427206235655</v>
      </c>
    </row>
    <row r="5" spans="1:12" ht="12.75">
      <c r="A5" s="34" t="s">
        <v>25</v>
      </c>
      <c r="B5" s="2">
        <v>125</v>
      </c>
      <c r="C5" s="36">
        <v>139.1</v>
      </c>
      <c r="D5" s="36">
        <v>144.2</v>
      </c>
      <c r="E5" s="36">
        <v>144.2</v>
      </c>
      <c r="F5" s="36">
        <v>154.2</v>
      </c>
      <c r="G5" s="36">
        <v>180.6</v>
      </c>
      <c r="H5" s="36">
        <v>217.9</v>
      </c>
      <c r="I5" s="36">
        <v>254</v>
      </c>
      <c r="J5" s="36">
        <v>223.8</v>
      </c>
      <c r="K5" s="36">
        <v>211.8</v>
      </c>
      <c r="L5" s="36">
        <v>220.2</v>
      </c>
    </row>
    <row r="6" spans="1:12" ht="12.75">
      <c r="A6" s="39" t="s">
        <v>44</v>
      </c>
      <c r="B6" s="29">
        <f>+B5/B3</f>
        <v>0.052854122621564484</v>
      </c>
      <c r="C6" s="29">
        <f>+C5/C3</f>
        <v>0.05642086476839458</v>
      </c>
      <c r="D6" s="29">
        <f aca="true" t="shared" si="1" ref="D6:L6">+D5/D3</f>
        <v>0.05633912873608126</v>
      </c>
      <c r="E6" s="29">
        <f t="shared" si="1"/>
        <v>0.05316129032258064</v>
      </c>
      <c r="F6" s="29">
        <f t="shared" si="1"/>
        <v>0.05567188966712397</v>
      </c>
      <c r="G6" s="29">
        <f t="shared" si="1"/>
        <v>0.06425902864259028</v>
      </c>
      <c r="H6" s="29">
        <f t="shared" si="1"/>
        <v>0.06990920465847476</v>
      </c>
      <c r="I6" s="29">
        <f t="shared" si="1"/>
        <v>0.07430376784460566</v>
      </c>
      <c r="J6" s="29">
        <f t="shared" si="1"/>
        <v>0.06185225105712627</v>
      </c>
      <c r="K6" s="29">
        <f t="shared" si="1"/>
        <v>0.05653729112166996</v>
      </c>
      <c r="L6" s="29">
        <f t="shared" si="1"/>
        <v>0.054598199895861746</v>
      </c>
    </row>
    <row r="7" spans="1:12" ht="12.75">
      <c r="A7" s="34" t="s">
        <v>26</v>
      </c>
      <c r="B7" s="36">
        <v>329</v>
      </c>
      <c r="C7" s="36">
        <v>270.4</v>
      </c>
      <c r="D7" s="36">
        <v>325</v>
      </c>
      <c r="E7" s="36">
        <v>396.7</v>
      </c>
      <c r="F7" s="36">
        <v>431.2</v>
      </c>
      <c r="G7" s="36">
        <v>450.5</v>
      </c>
      <c r="H7" s="36">
        <v>405.4</v>
      </c>
      <c r="I7" s="36">
        <v>445.2</v>
      </c>
      <c r="J7" s="36">
        <v>514.8</v>
      </c>
      <c r="K7" s="36">
        <v>637.8</v>
      </c>
      <c r="L7" s="36">
        <v>675.7</v>
      </c>
    </row>
    <row r="8" spans="1:12" ht="12.75">
      <c r="A8" s="51" t="s">
        <v>52</v>
      </c>
      <c r="B8" s="36">
        <v>69</v>
      </c>
      <c r="C8" s="51">
        <v>10</v>
      </c>
      <c r="D8" s="51">
        <v>69</v>
      </c>
      <c r="E8" s="51">
        <v>98</v>
      </c>
      <c r="F8" s="51">
        <v>110</v>
      </c>
      <c r="G8" s="51">
        <v>123</v>
      </c>
      <c r="H8" s="51">
        <v>104</v>
      </c>
      <c r="I8" s="51">
        <v>97</v>
      </c>
      <c r="J8" s="51">
        <v>127</v>
      </c>
      <c r="K8" s="51">
        <v>138</v>
      </c>
      <c r="L8" s="51">
        <v>149</v>
      </c>
    </row>
    <row r="9" spans="1:12" ht="12.75">
      <c r="A9" s="34" t="s">
        <v>27</v>
      </c>
      <c r="B9" s="36">
        <v>201</v>
      </c>
      <c r="C9" s="36">
        <v>71.8</v>
      </c>
      <c r="D9" s="36">
        <v>227.2</v>
      </c>
      <c r="E9" s="36">
        <v>251.7</v>
      </c>
      <c r="F9" s="36">
        <v>283.4</v>
      </c>
      <c r="G9" s="36">
        <v>300.1</v>
      </c>
      <c r="H9" s="36">
        <v>236.6</v>
      </c>
      <c r="I9" s="36">
        <v>275.7</v>
      </c>
      <c r="J9" s="36">
        <v>392.9</v>
      </c>
      <c r="K9" s="36">
        <v>401.7</v>
      </c>
      <c r="L9" s="36">
        <v>480</v>
      </c>
    </row>
    <row r="10" spans="1:12" ht="12.75">
      <c r="A10" s="34" t="s">
        <v>1</v>
      </c>
      <c r="B10" s="33">
        <f>+B9/B32</f>
        <v>1.3051948051948052</v>
      </c>
      <c r="C10" s="33">
        <v>0.22</v>
      </c>
      <c r="D10" s="33">
        <v>0.76</v>
      </c>
      <c r="E10" s="33">
        <v>0.89</v>
      </c>
      <c r="F10" s="33">
        <v>1.05</v>
      </c>
      <c r="G10" s="33">
        <v>1.15</v>
      </c>
      <c r="H10" s="33">
        <v>0.9</v>
      </c>
      <c r="I10" s="33">
        <v>1.04</v>
      </c>
      <c r="J10" s="33">
        <v>1.49</v>
      </c>
      <c r="K10" s="33">
        <v>1.49</v>
      </c>
      <c r="L10" s="33">
        <v>1.79</v>
      </c>
    </row>
    <row r="11" spans="1:12" ht="12.75">
      <c r="A11" s="34" t="s">
        <v>28</v>
      </c>
      <c r="B11" s="33">
        <v>0.3</v>
      </c>
      <c r="C11" s="33">
        <v>0.17</v>
      </c>
      <c r="D11" s="33">
        <v>0.19</v>
      </c>
      <c r="E11" s="33">
        <v>0.21</v>
      </c>
      <c r="F11" s="33">
        <v>0.23</v>
      </c>
      <c r="G11" s="33">
        <v>0.26</v>
      </c>
      <c r="H11" s="33">
        <v>0.29</v>
      </c>
      <c r="I11" s="33">
        <v>0.34</v>
      </c>
      <c r="J11" s="33">
        <v>0.37</v>
      </c>
      <c r="K11" s="33">
        <v>0.38</v>
      </c>
      <c r="L11" s="33">
        <v>0.39</v>
      </c>
    </row>
    <row r="12" spans="1:12" ht="12.75">
      <c r="A12" s="38" t="s">
        <v>2</v>
      </c>
      <c r="B12" s="46"/>
      <c r="C12" s="32"/>
      <c r="D12" s="32"/>
      <c r="E12" s="32"/>
      <c r="F12" s="32"/>
      <c r="G12" s="32"/>
      <c r="H12" s="32"/>
      <c r="I12" s="32"/>
      <c r="J12" s="32"/>
      <c r="K12" s="32"/>
      <c r="L12" s="32"/>
    </row>
    <row r="13" spans="1:12" ht="12.75">
      <c r="A13" s="34" t="s">
        <v>29</v>
      </c>
      <c r="B13" s="5">
        <v>1221</v>
      </c>
      <c r="C13" s="35">
        <v>1150.7</v>
      </c>
      <c r="D13" s="35">
        <v>1326.6</v>
      </c>
      <c r="E13" s="35">
        <v>1327.5</v>
      </c>
      <c r="F13" s="35">
        <v>1276.8</v>
      </c>
      <c r="G13" s="35">
        <v>1312.6</v>
      </c>
      <c r="H13" s="35">
        <v>1542.8</v>
      </c>
      <c r="I13" s="35">
        <v>1683.7</v>
      </c>
      <c r="J13" s="35">
        <v>1660.7</v>
      </c>
      <c r="K13" s="35">
        <v>1762.9</v>
      </c>
      <c r="L13" s="35">
        <v>1928.7</v>
      </c>
    </row>
    <row r="14" spans="1:12" ht="12.75">
      <c r="A14" s="34" t="s">
        <v>30</v>
      </c>
      <c r="B14" s="47">
        <v>713</v>
      </c>
      <c r="C14" s="36">
        <v>636.1</v>
      </c>
      <c r="D14" s="36">
        <v>678.3</v>
      </c>
      <c r="E14" s="36">
        <v>720</v>
      </c>
      <c r="F14" s="36">
        <v>766.1</v>
      </c>
      <c r="G14" s="36">
        <v>678.2</v>
      </c>
      <c r="H14" s="36">
        <v>1091.9</v>
      </c>
      <c r="I14" s="36">
        <v>1329.3</v>
      </c>
      <c r="J14" s="36">
        <v>1353.5</v>
      </c>
      <c r="K14" s="36">
        <v>1264.7</v>
      </c>
      <c r="L14" s="36">
        <v>1252.5</v>
      </c>
    </row>
    <row r="15" spans="1:12" ht="12.75">
      <c r="A15" s="39" t="s">
        <v>46</v>
      </c>
      <c r="B15" s="31">
        <f>+B13-B14</f>
        <v>508</v>
      </c>
      <c r="C15" s="31">
        <f>+C13-C14</f>
        <v>514.6</v>
      </c>
      <c r="D15" s="31">
        <f aca="true" t="shared" si="2" ref="D15:L15">+D13-D14</f>
        <v>648.3</v>
      </c>
      <c r="E15" s="31">
        <f t="shared" si="2"/>
        <v>607.5</v>
      </c>
      <c r="F15" s="31">
        <f t="shared" si="2"/>
        <v>510.69999999999993</v>
      </c>
      <c r="G15" s="31">
        <f t="shared" si="2"/>
        <v>634.3999999999999</v>
      </c>
      <c r="H15" s="31">
        <f t="shared" si="2"/>
        <v>450.89999999999986</v>
      </c>
      <c r="I15" s="31">
        <f t="shared" si="2"/>
        <v>354.4000000000001</v>
      </c>
      <c r="J15" s="31">
        <f t="shared" si="2"/>
        <v>307.20000000000005</v>
      </c>
      <c r="K15" s="31">
        <f t="shared" si="2"/>
        <v>498.20000000000005</v>
      </c>
      <c r="L15" s="31">
        <f t="shared" si="2"/>
        <v>676.2</v>
      </c>
    </row>
    <row r="16" spans="1:12" ht="12.75">
      <c r="A16" s="34" t="s">
        <v>31</v>
      </c>
      <c r="B16" s="47">
        <v>1430</v>
      </c>
      <c r="C16" s="36">
        <v>1403.1</v>
      </c>
      <c r="D16" s="36">
        <v>1376.3</v>
      </c>
      <c r="E16" s="36">
        <v>1281</v>
      </c>
      <c r="F16" s="36">
        <v>1244.1</v>
      </c>
      <c r="G16" s="36">
        <v>1250.7</v>
      </c>
      <c r="H16" s="36">
        <v>1302.7</v>
      </c>
      <c r="I16" s="36">
        <v>1431.1</v>
      </c>
      <c r="J16" s="36">
        <v>1576.1</v>
      </c>
      <c r="K16" s="36">
        <v>1716</v>
      </c>
      <c r="L16" s="36">
        <v>1765.7</v>
      </c>
    </row>
    <row r="17" spans="1:12" ht="12.75">
      <c r="A17" s="34" t="s">
        <v>32</v>
      </c>
      <c r="B17" s="47">
        <v>3178</v>
      </c>
      <c r="C17" s="36">
        <v>3087.6</v>
      </c>
      <c r="D17" s="36">
        <v>3159.5</v>
      </c>
      <c r="E17" s="36">
        <v>2999.5</v>
      </c>
      <c r="F17" s="36">
        <v>2889.8</v>
      </c>
      <c r="G17" s="36">
        <v>3080.3</v>
      </c>
      <c r="H17" s="36">
        <v>3846</v>
      </c>
      <c r="I17" s="36">
        <v>4437</v>
      </c>
      <c r="J17" s="36">
        <v>4505.1</v>
      </c>
      <c r="K17" s="36">
        <v>4802.3</v>
      </c>
      <c r="L17" s="36">
        <v>5040.5</v>
      </c>
    </row>
    <row r="18" spans="1:12" ht="12.75">
      <c r="A18" s="39" t="s">
        <v>22</v>
      </c>
      <c r="B18" s="40">
        <f aca="true" t="shared" si="3" ref="B18:L18">+B3/B17</f>
        <v>0.7441787287602265</v>
      </c>
      <c r="C18" s="40">
        <f t="shared" si="3"/>
        <v>0.7984842596191217</v>
      </c>
      <c r="D18" s="40">
        <f t="shared" si="3"/>
        <v>0.8100965342617503</v>
      </c>
      <c r="E18" s="40">
        <f t="shared" si="3"/>
        <v>0.9043173862310385</v>
      </c>
      <c r="F18" s="40">
        <f t="shared" si="3"/>
        <v>0.958474634922832</v>
      </c>
      <c r="G18" s="40">
        <f t="shared" si="3"/>
        <v>0.9124111287861572</v>
      </c>
      <c r="H18" s="40">
        <f t="shared" si="3"/>
        <v>0.8104264170566823</v>
      </c>
      <c r="I18" s="40">
        <f t="shared" si="3"/>
        <v>0.7704304710389903</v>
      </c>
      <c r="J18" s="40">
        <f t="shared" si="3"/>
        <v>0.8031564227209163</v>
      </c>
      <c r="K18" s="40">
        <f t="shared" si="3"/>
        <v>0.7800845428232305</v>
      </c>
      <c r="L18" s="40">
        <f t="shared" si="3"/>
        <v>0.8001388751115961</v>
      </c>
    </row>
    <row r="19" spans="1:12" ht="12.75">
      <c r="A19" s="34" t="s">
        <v>33</v>
      </c>
      <c r="B19" s="47">
        <v>685</v>
      </c>
      <c r="C19" s="36">
        <v>680.6</v>
      </c>
      <c r="D19" s="36">
        <v>669.2</v>
      </c>
      <c r="E19" s="36">
        <v>557.6</v>
      </c>
      <c r="F19" s="36">
        <v>468.2</v>
      </c>
      <c r="G19" s="36">
        <v>665.4</v>
      </c>
      <c r="H19" s="36">
        <v>765.2</v>
      </c>
      <c r="I19" s="36">
        <v>954.2</v>
      </c>
      <c r="J19" s="36">
        <v>779.6</v>
      </c>
      <c r="K19" s="36">
        <v>783</v>
      </c>
      <c r="L19" s="36">
        <v>803</v>
      </c>
    </row>
    <row r="20" spans="1:12" ht="12.75">
      <c r="A20" s="34" t="s">
        <v>34</v>
      </c>
      <c r="B20" s="47">
        <v>1595</v>
      </c>
      <c r="C20" s="36">
        <v>1457</v>
      </c>
      <c r="D20" s="36">
        <v>1481.7</v>
      </c>
      <c r="E20" s="36">
        <v>1398.4</v>
      </c>
      <c r="F20" s="36">
        <v>1325.2</v>
      </c>
      <c r="G20" s="36">
        <v>1385.4</v>
      </c>
      <c r="H20" s="36">
        <v>1613.8</v>
      </c>
      <c r="I20" s="36">
        <v>1768.7</v>
      </c>
      <c r="J20" s="36">
        <v>1956</v>
      </c>
      <c r="K20" s="36">
        <v>2328.8</v>
      </c>
      <c r="L20" s="36">
        <v>2488</v>
      </c>
    </row>
    <row r="21" spans="1:12" ht="12.75">
      <c r="A21" s="34" t="s">
        <v>35</v>
      </c>
      <c r="B21" s="33">
        <v>10.5</v>
      </c>
      <c r="C21" s="33">
        <v>4.88</v>
      </c>
      <c r="D21" s="33">
        <v>5.27</v>
      </c>
      <c r="E21" s="33">
        <v>5.37</v>
      </c>
      <c r="F21" s="33">
        <v>5.36</v>
      </c>
      <c r="G21" s="33">
        <v>5.68</v>
      </c>
      <c r="H21" s="33">
        <v>6.51</v>
      </c>
      <c r="I21" s="33">
        <v>7.05</v>
      </c>
      <c r="J21" s="33">
        <v>7.72</v>
      </c>
      <c r="K21" s="33">
        <v>8.98</v>
      </c>
      <c r="L21" s="33">
        <v>9.74</v>
      </c>
    </row>
    <row r="22" spans="1:12" ht="12.75">
      <c r="A22" s="38" t="s">
        <v>3</v>
      </c>
      <c r="B22" s="48"/>
      <c r="C22" s="32"/>
      <c r="D22" s="32"/>
      <c r="E22" s="32"/>
      <c r="F22" s="32"/>
      <c r="G22" s="32"/>
      <c r="H22" s="32"/>
      <c r="I22" s="32"/>
      <c r="J22" s="32"/>
      <c r="K22" s="32"/>
      <c r="L22" s="32"/>
    </row>
    <row r="23" spans="1:12" ht="12.75">
      <c r="A23" s="34" t="s">
        <v>47</v>
      </c>
      <c r="B23" s="41">
        <f aca="true" t="shared" si="4" ref="B23:L23">+B7/B3</f>
        <v>0.13911205073995772</v>
      </c>
      <c r="C23" s="41">
        <f t="shared" si="4"/>
        <v>0.10967794272734646</v>
      </c>
      <c r="D23" s="41">
        <f t="shared" si="4"/>
        <v>0.12697792537605002</v>
      </c>
      <c r="E23" s="41">
        <f t="shared" si="4"/>
        <v>0.14624884792626727</v>
      </c>
      <c r="F23" s="41">
        <f t="shared" si="4"/>
        <v>0.1556791104050834</v>
      </c>
      <c r="G23" s="41">
        <f t="shared" si="4"/>
        <v>0.16029176303148907</v>
      </c>
      <c r="H23" s="41">
        <f t="shared" si="4"/>
        <v>0.13006512881388557</v>
      </c>
      <c r="I23" s="41">
        <f t="shared" si="4"/>
        <v>0.1302363678914112</v>
      </c>
      <c r="J23" s="41">
        <f t="shared" si="4"/>
        <v>0.14227675980432797</v>
      </c>
      <c r="K23" s="41">
        <f t="shared" si="4"/>
        <v>0.17025252255619028</v>
      </c>
      <c r="L23" s="41">
        <f t="shared" si="4"/>
        <v>0.16753861793657485</v>
      </c>
    </row>
    <row r="24" spans="1:12" ht="12.75">
      <c r="A24" s="34" t="s">
        <v>48</v>
      </c>
      <c r="B24" s="41">
        <f aca="true" t="shared" si="5" ref="B24:L24">+B9/B3</f>
        <v>0.08498942917547568</v>
      </c>
      <c r="C24" s="41">
        <f t="shared" si="5"/>
        <v>0.029123063194613448</v>
      </c>
      <c r="D24" s="41">
        <f t="shared" si="5"/>
        <v>0.0887673373705802</v>
      </c>
      <c r="E24" s="41">
        <f t="shared" si="5"/>
        <v>0.09279262672811059</v>
      </c>
      <c r="F24" s="41">
        <f t="shared" si="5"/>
        <v>0.10231785688497363</v>
      </c>
      <c r="G24" s="41">
        <f t="shared" si="5"/>
        <v>0.10677815335349583</v>
      </c>
      <c r="H24" s="41">
        <f t="shared" si="5"/>
        <v>0.07590875549424107</v>
      </c>
      <c r="I24" s="41">
        <f t="shared" si="5"/>
        <v>0.0806517669084952</v>
      </c>
      <c r="J24" s="41">
        <f t="shared" si="5"/>
        <v>0.10858690545283696</v>
      </c>
      <c r="K24" s="41">
        <f t="shared" si="5"/>
        <v>0.1072286583738188</v>
      </c>
      <c r="L24" s="41">
        <f t="shared" si="5"/>
        <v>0.11901514963675584</v>
      </c>
    </row>
    <row r="25" spans="1:12" ht="12.75">
      <c r="A25" s="34" t="s">
        <v>41</v>
      </c>
      <c r="B25" s="49">
        <f aca="true" t="shared" si="6" ref="B25:L25">+B9/B17</f>
        <v>0.06324732536186281</v>
      </c>
      <c r="C25" s="49">
        <f t="shared" si="6"/>
        <v>0.02325430755279181</v>
      </c>
      <c r="D25" s="49">
        <f t="shared" si="6"/>
        <v>0.07191011235955055</v>
      </c>
      <c r="E25" s="49">
        <f t="shared" si="6"/>
        <v>0.08391398566427738</v>
      </c>
      <c r="F25" s="49">
        <f t="shared" si="6"/>
        <v>0.09806907052391167</v>
      </c>
      <c r="G25" s="49">
        <f t="shared" si="6"/>
        <v>0.09742557543096451</v>
      </c>
      <c r="H25" s="49">
        <f t="shared" si="6"/>
        <v>0.06151846073842954</v>
      </c>
      <c r="I25" s="49">
        <f t="shared" si="6"/>
        <v>0.06213657876943881</v>
      </c>
      <c r="J25" s="49">
        <f t="shared" si="6"/>
        <v>0.08721227053783488</v>
      </c>
      <c r="K25" s="49">
        <f t="shared" si="6"/>
        <v>0.0836474189450888</v>
      </c>
      <c r="L25" s="49">
        <f t="shared" si="6"/>
        <v>0.09522864795159211</v>
      </c>
    </row>
    <row r="26" spans="1:12" ht="12.75">
      <c r="A26" s="34" t="s">
        <v>50</v>
      </c>
      <c r="B26" s="49">
        <f aca="true" t="shared" si="7" ref="B26:L26">+B9/B20</f>
        <v>0.12601880877742946</v>
      </c>
      <c r="C26" s="49">
        <f t="shared" si="7"/>
        <v>0.04927934111187371</v>
      </c>
      <c r="D26" s="49">
        <f t="shared" si="7"/>
        <v>0.1533373827360464</v>
      </c>
      <c r="E26" s="49">
        <f t="shared" si="7"/>
        <v>0.17999141876430205</v>
      </c>
      <c r="F26" s="49">
        <f t="shared" si="7"/>
        <v>0.21385451252641108</v>
      </c>
      <c r="G26" s="49">
        <f t="shared" si="7"/>
        <v>0.2166161397430345</v>
      </c>
      <c r="H26" s="49">
        <f t="shared" si="7"/>
        <v>0.14661048457057876</v>
      </c>
      <c r="I26" s="49">
        <f t="shared" si="7"/>
        <v>0.15587719794199129</v>
      </c>
      <c r="J26" s="49">
        <f t="shared" si="7"/>
        <v>0.20086912065439672</v>
      </c>
      <c r="K26" s="49">
        <f t="shared" si="7"/>
        <v>0.17249227069735484</v>
      </c>
      <c r="L26" s="49">
        <f t="shared" si="7"/>
        <v>0.19292604501607716</v>
      </c>
    </row>
    <row r="27" spans="1:12" ht="12.75">
      <c r="A27" s="34" t="s">
        <v>42</v>
      </c>
      <c r="B27" s="49">
        <f>+B19/B20</f>
        <v>0.42946708463949845</v>
      </c>
      <c r="C27" s="37">
        <v>0.378</v>
      </c>
      <c r="D27" s="37">
        <v>0.361</v>
      </c>
      <c r="E27" s="37">
        <v>0.352</v>
      </c>
      <c r="F27" s="37">
        <v>0.343</v>
      </c>
      <c r="G27" s="37">
        <v>0.363</v>
      </c>
      <c r="H27" s="37">
        <v>0.414</v>
      </c>
      <c r="I27" s="37">
        <v>0.472</v>
      </c>
      <c r="J27" s="37">
        <v>0.414</v>
      </c>
      <c r="K27" s="37">
        <v>0.341</v>
      </c>
      <c r="L27" s="37">
        <v>0.325</v>
      </c>
    </row>
    <row r="28" spans="1:12" ht="12.75">
      <c r="A28" s="38" t="s">
        <v>4</v>
      </c>
      <c r="B28" s="49"/>
      <c r="C28" s="32"/>
      <c r="D28" s="32"/>
      <c r="E28" s="32"/>
      <c r="F28" s="32"/>
      <c r="G28" s="32"/>
      <c r="H28" s="32"/>
      <c r="I28" s="32"/>
      <c r="J28" s="32"/>
      <c r="K28" s="32"/>
      <c r="L28" s="32"/>
    </row>
    <row r="29" spans="1:12" ht="12.75">
      <c r="A29" s="34" t="s">
        <v>36</v>
      </c>
      <c r="B29" s="2">
        <v>19100</v>
      </c>
      <c r="C29" s="36">
        <v>19000</v>
      </c>
      <c r="D29" s="36">
        <v>18600</v>
      </c>
      <c r="E29" s="36">
        <v>18100</v>
      </c>
      <c r="F29" s="36">
        <v>17900</v>
      </c>
      <c r="G29" s="36">
        <v>18900</v>
      </c>
      <c r="H29" s="36">
        <v>21700</v>
      </c>
      <c r="I29" s="36">
        <v>24000</v>
      </c>
      <c r="J29" s="36">
        <v>25000</v>
      </c>
      <c r="K29" s="36">
        <v>24800</v>
      </c>
      <c r="L29" s="36">
        <v>25200</v>
      </c>
    </row>
    <row r="30" spans="1:12" ht="12.75">
      <c r="A30" s="39" t="s">
        <v>45</v>
      </c>
      <c r="B30" s="28">
        <f aca="true" t="shared" si="8" ref="B30:L30">+(B3/B29)*1000000</f>
        <v>123821.9895287958</v>
      </c>
      <c r="C30" s="28">
        <f t="shared" si="8"/>
        <v>129757.8947368421</v>
      </c>
      <c r="D30" s="28">
        <f t="shared" si="8"/>
        <v>137607.52688172043</v>
      </c>
      <c r="E30" s="28">
        <f t="shared" si="8"/>
        <v>149861.87845303866</v>
      </c>
      <c r="F30" s="28">
        <f t="shared" si="8"/>
        <v>154737.43016759778</v>
      </c>
      <c r="G30" s="28">
        <f t="shared" si="8"/>
        <v>148703.7037037037</v>
      </c>
      <c r="H30" s="28">
        <f t="shared" si="8"/>
        <v>143635.94470046085</v>
      </c>
      <c r="I30" s="28">
        <f t="shared" si="8"/>
        <v>142433.3333333333</v>
      </c>
      <c r="J30" s="28">
        <f t="shared" si="8"/>
        <v>144732</v>
      </c>
      <c r="K30" s="28">
        <f t="shared" si="8"/>
        <v>151056.4516129032</v>
      </c>
      <c r="L30" s="28">
        <f t="shared" si="8"/>
        <v>160043.6507936508</v>
      </c>
    </row>
    <row r="31" spans="1:12" ht="12.75">
      <c r="A31" s="34" t="s">
        <v>37</v>
      </c>
      <c r="B31" s="2">
        <v>7086</v>
      </c>
      <c r="C31" s="36">
        <v>7463</v>
      </c>
      <c r="D31" s="36">
        <v>7489</v>
      </c>
      <c r="E31" s="36">
        <v>7712</v>
      </c>
      <c r="F31" s="36">
        <v>8027</v>
      </c>
      <c r="G31" s="36">
        <v>8944</v>
      </c>
      <c r="H31" s="36">
        <v>9784</v>
      </c>
      <c r="I31" s="36">
        <v>11433</v>
      </c>
      <c r="J31" s="36">
        <v>10822</v>
      </c>
      <c r="K31" s="36">
        <v>10329</v>
      </c>
      <c r="L31" s="36">
        <v>10050</v>
      </c>
    </row>
    <row r="32" spans="1:12" ht="25.5">
      <c r="A32" s="34" t="s">
        <v>43</v>
      </c>
      <c r="B32" s="47">
        <v>154</v>
      </c>
      <c r="C32" s="36">
        <v>313.2</v>
      </c>
      <c r="D32" s="36">
        <v>298.6</v>
      </c>
      <c r="E32" s="36">
        <v>280.4</v>
      </c>
      <c r="F32" s="36">
        <v>267.6</v>
      </c>
      <c r="G32" s="36">
        <v>259.6</v>
      </c>
      <c r="H32" s="36">
        <v>262.1</v>
      </c>
      <c r="I32" s="36">
        <v>264.6</v>
      </c>
      <c r="J32" s="36">
        <v>263.2</v>
      </c>
      <c r="K32" s="36">
        <v>268.8</v>
      </c>
      <c r="L32" s="36">
        <v>268.2</v>
      </c>
    </row>
    <row r="33" spans="1:12" ht="12.75">
      <c r="A33" s="34" t="s">
        <v>38</v>
      </c>
      <c r="B33" s="36">
        <v>170</v>
      </c>
      <c r="C33" s="36">
        <v>189.8</v>
      </c>
      <c r="D33" s="36">
        <v>203.7</v>
      </c>
      <c r="E33" s="36">
        <v>207.8</v>
      </c>
      <c r="F33" s="36">
        <v>200.5</v>
      </c>
      <c r="G33" s="36">
        <v>209.8</v>
      </c>
      <c r="H33" s="36">
        <v>228.7</v>
      </c>
      <c r="I33" s="36">
        <v>258.9</v>
      </c>
      <c r="J33" s="36">
        <v>288.3</v>
      </c>
      <c r="K33" s="36">
        <v>305.7</v>
      </c>
      <c r="L33" s="36">
        <v>304.6</v>
      </c>
    </row>
    <row r="34" spans="1:12" ht="12.75">
      <c r="A34" s="34" t="s">
        <v>39</v>
      </c>
      <c r="B34" s="2">
        <v>186</v>
      </c>
      <c r="C34" s="36">
        <v>184.2</v>
      </c>
      <c r="D34" s="36">
        <v>123</v>
      </c>
      <c r="E34" s="36">
        <v>123.8</v>
      </c>
      <c r="F34" s="36">
        <v>145.9</v>
      </c>
      <c r="G34" s="36">
        <v>170.3</v>
      </c>
      <c r="H34" s="36">
        <v>181.4</v>
      </c>
      <c r="I34" s="36">
        <v>311.5</v>
      </c>
      <c r="J34" s="36">
        <v>376.4</v>
      </c>
      <c r="K34" s="36">
        <v>370.8</v>
      </c>
      <c r="L34" s="36">
        <v>259.7</v>
      </c>
    </row>
    <row r="35" ht="12.75">
      <c r="A35" s="38" t="s">
        <v>51</v>
      </c>
    </row>
    <row r="36" spans="1:2" ht="12.75">
      <c r="A36" s="7" t="s">
        <v>5</v>
      </c>
      <c r="B36" s="4"/>
    </row>
    <row r="37" spans="1:12" ht="12.75">
      <c r="A37" s="4" t="s">
        <v>6</v>
      </c>
      <c r="B37" s="6">
        <f>+B$7-B$8-((B$19+B$20)*0.135)</f>
        <v>-47.80000000000001</v>
      </c>
      <c r="C37" s="6">
        <f aca="true" t="shared" si="9" ref="C37:L37">+C$7-C$8-((C$19+C$20)*0.135)</f>
        <v>-28.176000000000045</v>
      </c>
      <c r="D37" s="6">
        <f t="shared" si="9"/>
        <v>-34.371500000000026</v>
      </c>
      <c r="E37" s="6">
        <f t="shared" si="9"/>
        <v>34.639999999999986</v>
      </c>
      <c r="F37" s="6">
        <f t="shared" si="9"/>
        <v>79.09099999999995</v>
      </c>
      <c r="G37" s="6">
        <f t="shared" si="9"/>
        <v>50.64199999999994</v>
      </c>
      <c r="H37" s="6">
        <f t="shared" si="9"/>
        <v>-19.765000000000043</v>
      </c>
      <c r="I37" s="6">
        <f t="shared" si="9"/>
        <v>-19.391500000000065</v>
      </c>
      <c r="J37" s="6">
        <f t="shared" si="9"/>
        <v>18.493999999999915</v>
      </c>
      <c r="K37" s="6">
        <f t="shared" si="9"/>
        <v>79.70699999999988</v>
      </c>
      <c r="L37" s="6">
        <f t="shared" si="9"/>
        <v>82.41500000000002</v>
      </c>
    </row>
    <row r="38" spans="1:12" ht="12.75">
      <c r="A38" s="4" t="s">
        <v>9</v>
      </c>
      <c r="B38" s="6">
        <f>+B$7-B$8-((B$19+B$20+B$15)*0.135)</f>
        <v>-116.38000000000005</v>
      </c>
      <c r="C38" s="6">
        <f aca="true" t="shared" si="10" ref="C38:L38">+C$7-C$8-((C$19+C$20+C$15)*0.135)</f>
        <v>-97.64700000000005</v>
      </c>
      <c r="D38" s="6">
        <f t="shared" si="10"/>
        <v>-121.892</v>
      </c>
      <c r="E38" s="6">
        <f t="shared" si="10"/>
        <v>-47.37250000000006</v>
      </c>
      <c r="F38" s="6">
        <f t="shared" si="10"/>
        <v>10.146500000000003</v>
      </c>
      <c r="G38" s="6">
        <f t="shared" si="10"/>
        <v>-35.00200000000001</v>
      </c>
      <c r="H38" s="6">
        <f t="shared" si="10"/>
        <v>-80.63650000000001</v>
      </c>
      <c r="I38" s="6">
        <f t="shared" si="10"/>
        <v>-67.23550000000006</v>
      </c>
      <c r="J38" s="6">
        <f t="shared" si="10"/>
        <v>-22.978000000000122</v>
      </c>
      <c r="K38" s="6">
        <f t="shared" si="10"/>
        <v>12.449999999999932</v>
      </c>
      <c r="L38" s="6">
        <f t="shared" si="10"/>
        <v>-8.871999999999957</v>
      </c>
    </row>
    <row r="39" spans="1:12" ht="12.75">
      <c r="A39" s="4" t="s">
        <v>7</v>
      </c>
      <c r="B39" s="6">
        <f>+B$7-B$8-((B$17)*0.135)</f>
        <v>-169.03000000000003</v>
      </c>
      <c r="C39" s="6">
        <f aca="true" t="shared" si="11" ref="C39:L39">+C$7-C$8-((C$17)*0.135)</f>
        <v>-156.42600000000004</v>
      </c>
      <c r="D39" s="6">
        <f t="shared" si="11"/>
        <v>-170.53250000000003</v>
      </c>
      <c r="E39" s="6">
        <f t="shared" si="11"/>
        <v>-106.23250000000002</v>
      </c>
      <c r="F39" s="6">
        <f t="shared" si="11"/>
        <v>-68.92300000000006</v>
      </c>
      <c r="G39" s="6">
        <f t="shared" si="11"/>
        <v>-88.34050000000008</v>
      </c>
      <c r="H39" s="6">
        <f t="shared" si="11"/>
        <v>-217.81000000000006</v>
      </c>
      <c r="I39" s="6">
        <f t="shared" si="11"/>
        <v>-250.79500000000002</v>
      </c>
      <c r="J39" s="6">
        <f t="shared" si="11"/>
        <v>-220.38850000000014</v>
      </c>
      <c r="K39" s="6">
        <f t="shared" si="11"/>
        <v>-148.5105000000001</v>
      </c>
      <c r="L39" s="6">
        <f t="shared" si="11"/>
        <v>-153.76750000000004</v>
      </c>
    </row>
    <row r="40" spans="1:12" ht="12.75">
      <c r="A40" s="4" t="s">
        <v>8</v>
      </c>
      <c r="B40" s="50">
        <f>+B$7-B$8-((B$17+B$5)*0.135)</f>
        <v>-185.90500000000003</v>
      </c>
      <c r="C40" s="50">
        <f aca="true" t="shared" si="12" ref="C40:L40">+C$7-C$8-((C$17+C$5)*0.135)</f>
        <v>-175.20450000000005</v>
      </c>
      <c r="D40" s="50">
        <f t="shared" si="12"/>
        <v>-189.9995</v>
      </c>
      <c r="E40" s="50">
        <f t="shared" si="12"/>
        <v>-125.6995</v>
      </c>
      <c r="F40" s="50">
        <f t="shared" si="12"/>
        <v>-89.74000000000007</v>
      </c>
      <c r="G40" s="50">
        <f t="shared" si="12"/>
        <v>-112.72150000000005</v>
      </c>
      <c r="H40" s="50">
        <f t="shared" si="12"/>
        <v>-247.2265000000001</v>
      </c>
      <c r="I40" s="50">
        <f t="shared" si="12"/>
        <v>-285.0850000000001</v>
      </c>
      <c r="J40" s="50">
        <f t="shared" si="12"/>
        <v>-250.60150000000021</v>
      </c>
      <c r="K40" s="50">
        <f t="shared" si="12"/>
        <v>-177.10350000000017</v>
      </c>
      <c r="L40" s="50">
        <f t="shared" si="12"/>
        <v>-183.49450000000002</v>
      </c>
    </row>
    <row r="41" spans="1:2" ht="12.75">
      <c r="A41" s="7" t="s">
        <v>10</v>
      </c>
      <c r="B41" s="4"/>
    </row>
    <row r="42" spans="1:12" ht="12.75">
      <c r="A42" s="4" t="s">
        <v>6</v>
      </c>
      <c r="B42" s="6">
        <f>+B$7-B$8-((B$19+B$20)*0.1)</f>
        <v>32</v>
      </c>
      <c r="C42" s="6">
        <f aca="true" t="shared" si="13" ref="C42:L42">+C$7-C$8-((C$19+C$20)*0.1)</f>
        <v>46.639999999999986</v>
      </c>
      <c r="D42" s="6">
        <f t="shared" si="13"/>
        <v>40.90999999999997</v>
      </c>
      <c r="E42" s="6">
        <f t="shared" si="13"/>
        <v>103.09999999999997</v>
      </c>
      <c r="F42" s="6">
        <f t="shared" si="13"/>
        <v>141.85999999999996</v>
      </c>
      <c r="G42" s="6">
        <f t="shared" si="13"/>
        <v>122.41999999999996</v>
      </c>
      <c r="H42" s="6">
        <f t="shared" si="13"/>
        <v>63.49999999999997</v>
      </c>
      <c r="I42" s="6">
        <f t="shared" si="13"/>
        <v>75.90999999999997</v>
      </c>
      <c r="J42" s="6">
        <f t="shared" si="13"/>
        <v>114.23999999999995</v>
      </c>
      <c r="K42" s="6">
        <f t="shared" si="13"/>
        <v>188.6199999999999</v>
      </c>
      <c r="L42" s="6">
        <f t="shared" si="13"/>
        <v>197.60000000000002</v>
      </c>
    </row>
    <row r="43" spans="1:12" ht="12.75">
      <c r="A43" s="4" t="s">
        <v>9</v>
      </c>
      <c r="B43" s="6">
        <f>+B$7-B$8-((B$19+B$20+B$15)*0.1)</f>
        <v>-18.80000000000001</v>
      </c>
      <c r="C43" s="6">
        <f aca="true" t="shared" si="14" ref="C43:L43">+C$7-C$8-((C$19+C$20+C$15)*0.1)</f>
        <v>-4.819999999999993</v>
      </c>
      <c r="D43" s="6">
        <f t="shared" si="14"/>
        <v>-23.920000000000016</v>
      </c>
      <c r="E43" s="6">
        <f t="shared" si="14"/>
        <v>42.349999999999966</v>
      </c>
      <c r="F43" s="6">
        <f t="shared" si="14"/>
        <v>90.78999999999999</v>
      </c>
      <c r="G43" s="6">
        <f t="shared" si="14"/>
        <v>58.98000000000002</v>
      </c>
      <c r="H43" s="6">
        <f t="shared" si="14"/>
        <v>18.410000000000025</v>
      </c>
      <c r="I43" s="6">
        <f t="shared" si="14"/>
        <v>40.46999999999997</v>
      </c>
      <c r="J43" s="6">
        <f t="shared" si="14"/>
        <v>83.51999999999992</v>
      </c>
      <c r="K43" s="6">
        <f t="shared" si="14"/>
        <v>138.79999999999995</v>
      </c>
      <c r="L43" s="6">
        <f t="shared" si="14"/>
        <v>129.98000000000002</v>
      </c>
    </row>
    <row r="44" spans="1:12" ht="12.75">
      <c r="A44" s="4" t="s">
        <v>7</v>
      </c>
      <c r="B44" s="6">
        <f>+B$7-B$8-((B$17)*0.1)</f>
        <v>-57.80000000000001</v>
      </c>
      <c r="C44" s="6">
        <f aca="true" t="shared" si="15" ref="C44:L44">+C$7-C$8-((C$17)*0.1)</f>
        <v>-48.360000000000014</v>
      </c>
      <c r="D44" s="6">
        <f t="shared" si="15"/>
        <v>-59.950000000000045</v>
      </c>
      <c r="E44" s="6">
        <f t="shared" si="15"/>
        <v>-1.25</v>
      </c>
      <c r="F44" s="6">
        <f t="shared" si="15"/>
        <v>32.21999999999997</v>
      </c>
      <c r="G44" s="6">
        <f t="shared" si="15"/>
        <v>19.46999999999997</v>
      </c>
      <c r="H44" s="6">
        <f t="shared" si="15"/>
        <v>-83.20000000000005</v>
      </c>
      <c r="I44" s="6">
        <f t="shared" si="15"/>
        <v>-95.50000000000006</v>
      </c>
      <c r="J44" s="6">
        <f t="shared" si="15"/>
        <v>-62.71000000000009</v>
      </c>
      <c r="K44" s="6">
        <f t="shared" si="15"/>
        <v>19.569999999999936</v>
      </c>
      <c r="L44" s="6">
        <f t="shared" si="15"/>
        <v>22.650000000000034</v>
      </c>
    </row>
    <row r="45" spans="1:12" ht="12.75">
      <c r="A45" s="4" t="s">
        <v>8</v>
      </c>
      <c r="B45" s="50">
        <f>+B$7-B$8-((B$17+B$5)*0.1)</f>
        <v>-70.30000000000001</v>
      </c>
      <c r="C45" s="50">
        <f aca="true" t="shared" si="16" ref="C45:L45">+C$7-C$8-((C$17+C$5)*0.1)</f>
        <v>-62.27000000000004</v>
      </c>
      <c r="D45" s="50">
        <f t="shared" si="16"/>
        <v>-74.37</v>
      </c>
      <c r="E45" s="50">
        <f t="shared" si="16"/>
        <v>-15.670000000000016</v>
      </c>
      <c r="F45" s="50">
        <f t="shared" si="16"/>
        <v>16.799999999999955</v>
      </c>
      <c r="G45" s="50">
        <f t="shared" si="16"/>
        <v>1.4099999999999682</v>
      </c>
      <c r="H45" s="50">
        <f t="shared" si="16"/>
        <v>-104.99000000000007</v>
      </c>
      <c r="I45" s="50">
        <f t="shared" si="16"/>
        <v>-120.90000000000003</v>
      </c>
      <c r="J45" s="50">
        <f t="shared" si="16"/>
        <v>-85.09000000000015</v>
      </c>
      <c r="K45" s="50">
        <f t="shared" si="16"/>
        <v>-1.6100000000001273</v>
      </c>
      <c r="L45" s="50">
        <f t="shared" si="16"/>
        <v>0.6299999999999955</v>
      </c>
    </row>
  </sheetData>
  <printOptions gridLines="1" horizontalCentered="1"/>
  <pageMargins left="0.5" right="0.5" top="0.75" bottom="0.75" header="0.5" footer="0.5"/>
  <pageSetup fitToHeight="1" fitToWidth="1" horizontalDpi="300" verticalDpi="300" orientation="landscape" scale="82" r:id="rId1"/>
  <headerFooter alignWithMargins="0">
    <oddHeader>&amp;C&amp;A</oddHeader>
    <oddFooter>&amp;CBecton-Dickinson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workbookViewId="0" topLeftCell="A1">
      <selection activeCell="A1" sqref="A1"/>
    </sheetView>
  </sheetViews>
  <sheetFormatPr defaultColWidth="9.140625" defaultRowHeight="12.75"/>
  <cols>
    <col min="1" max="1" width="22.28125" style="3" customWidth="1"/>
    <col min="2" max="4" width="10.7109375" style="3" bestFit="1" customWidth="1"/>
    <col min="5" max="16384" width="9.140625" style="3" customWidth="1"/>
  </cols>
  <sheetData>
    <row r="1" spans="2:4" ht="12.75">
      <c r="B1" s="8">
        <v>1994</v>
      </c>
      <c r="C1" s="8">
        <v>1995</v>
      </c>
      <c r="D1" s="8">
        <v>1996</v>
      </c>
    </row>
    <row r="2" spans="1:4" ht="12.75">
      <c r="A2" s="9" t="s">
        <v>11</v>
      </c>
      <c r="B2" s="10"/>
      <c r="C2" s="10"/>
      <c r="D2" s="10"/>
    </row>
    <row r="3" spans="1:4" ht="12.75">
      <c r="A3" s="3" t="s">
        <v>12</v>
      </c>
      <c r="B3" s="11">
        <v>1423060</v>
      </c>
      <c r="C3" s="11">
        <v>1438459</v>
      </c>
      <c r="D3" s="11">
        <v>1423883</v>
      </c>
    </row>
    <row r="4" spans="1:4" ht="12.75">
      <c r="A4" s="27" t="s">
        <v>24</v>
      </c>
      <c r="B4" s="28"/>
      <c r="C4" s="29">
        <f>+(C3-B3)/B3</f>
        <v>0.010821047601647154</v>
      </c>
      <c r="D4" s="29">
        <f>+(D3-C3)/C3</f>
        <v>-0.01013306601022344</v>
      </c>
    </row>
    <row r="5" spans="1:4" ht="12.75">
      <c r="A5" s="3" t="s">
        <v>13</v>
      </c>
      <c r="B5" s="13">
        <v>704116</v>
      </c>
      <c r="C5" s="12">
        <v>792908</v>
      </c>
      <c r="D5" s="12">
        <v>835984</v>
      </c>
    </row>
    <row r="6" spans="1:4" ht="12.75">
      <c r="A6" s="27" t="s">
        <v>24</v>
      </c>
      <c r="B6" s="30"/>
      <c r="C6" s="29">
        <f>+(C5-B5)/B5</f>
        <v>0.12610422146350886</v>
      </c>
      <c r="D6" s="29">
        <f>+(D5-C5)/C5</f>
        <v>0.054326605356485244</v>
      </c>
    </row>
    <row r="7" spans="1:4" ht="12.75">
      <c r="A7" s="3" t="s">
        <v>14</v>
      </c>
      <c r="B7" s="12">
        <v>432285</v>
      </c>
      <c r="C7" s="12">
        <v>481158</v>
      </c>
      <c r="D7" s="12">
        <v>509889</v>
      </c>
    </row>
    <row r="8" spans="1:4" ht="12.75">
      <c r="A8" s="27" t="s">
        <v>24</v>
      </c>
      <c r="B8" s="31"/>
      <c r="C8" s="29">
        <f>+(C7-B7)/B7</f>
        <v>0.11305735799299073</v>
      </c>
      <c r="D8" s="29">
        <f>+(D7-C7)/C7</f>
        <v>0.05971219433117604</v>
      </c>
    </row>
    <row r="9" spans="1:4" ht="13.5" thickBot="1">
      <c r="A9" s="3" t="s">
        <v>15</v>
      </c>
      <c r="B9" s="14">
        <f>SUM(B3:B7)</f>
        <v>2559461</v>
      </c>
      <c r="C9" s="14">
        <f>SUM(C3:C7)</f>
        <v>2712525.1369252694</v>
      </c>
      <c r="D9" s="14">
        <f>SUM(D3:D7)</f>
        <v>2769756.0441935393</v>
      </c>
    </row>
    <row r="10" spans="2:4" ht="13.5" thickTop="1">
      <c r="B10" s="11"/>
      <c r="C10" s="11"/>
      <c r="D10" s="11"/>
    </row>
    <row r="11" spans="1:4" ht="12.75">
      <c r="A11" s="9" t="s">
        <v>16</v>
      </c>
      <c r="B11" s="11"/>
      <c r="C11" s="11"/>
      <c r="D11" s="11"/>
    </row>
    <row r="12" spans="1:4" ht="12.75">
      <c r="A12" s="3" t="s">
        <v>12</v>
      </c>
      <c r="B12" s="11">
        <v>264117</v>
      </c>
      <c r="C12" s="11">
        <v>341277</v>
      </c>
      <c r="D12" s="11">
        <v>349560</v>
      </c>
    </row>
    <row r="13" spans="1:4" s="19" customFormat="1" ht="12.75">
      <c r="A13" s="17" t="s">
        <v>21</v>
      </c>
      <c r="B13" s="18">
        <f>+B12/B3</f>
        <v>0.18559793684033</v>
      </c>
      <c r="C13" s="18">
        <f>+C12/C3</f>
        <v>0.2372518090539946</v>
      </c>
      <c r="D13" s="20">
        <f>+D12/D3</f>
        <v>0.2454976988980134</v>
      </c>
    </row>
    <row r="14" spans="1:4" ht="12.75">
      <c r="A14" s="3" t="s">
        <v>13</v>
      </c>
      <c r="B14" s="12">
        <v>82040</v>
      </c>
      <c r="C14" s="12">
        <v>116229</v>
      </c>
      <c r="D14" s="12">
        <v>148812</v>
      </c>
    </row>
    <row r="15" spans="1:4" ht="12.75">
      <c r="A15" s="17" t="s">
        <v>21</v>
      </c>
      <c r="B15" s="18">
        <f>+B14/B7</f>
        <v>0.18978220387013198</v>
      </c>
      <c r="C15" s="18">
        <f>+C14/C7</f>
        <v>0.24156098412579652</v>
      </c>
      <c r="D15" s="20">
        <f>+D14/D7</f>
        <v>0.29185175597041707</v>
      </c>
    </row>
    <row r="16" spans="1:4" ht="12.75">
      <c r="A16" s="3" t="s">
        <v>14</v>
      </c>
      <c r="B16" s="12">
        <v>39330</v>
      </c>
      <c r="C16" s="12">
        <v>30535</v>
      </c>
      <c r="D16" s="12">
        <v>18299</v>
      </c>
    </row>
    <row r="17" spans="1:4" ht="13.5" thickBot="1">
      <c r="A17" s="3" t="s">
        <v>15</v>
      </c>
      <c r="B17" s="16">
        <f>SUM(B12:B16)</f>
        <v>385487.37538014073</v>
      </c>
      <c r="C17" s="16">
        <f>SUM(C12:C16)</f>
        <v>488041.47881279315</v>
      </c>
      <c r="D17" s="16">
        <f>SUM(D12:D16)</f>
        <v>516671.5373494549</v>
      </c>
    </row>
    <row r="18" spans="1:4" ht="13.5" thickTop="1">
      <c r="A18" s="3" t="s">
        <v>18</v>
      </c>
      <c r="B18" s="12">
        <v>-89328</v>
      </c>
      <c r="C18" s="12">
        <v>-138462</v>
      </c>
      <c r="D18" s="12">
        <v>-122995</v>
      </c>
    </row>
    <row r="19" spans="1:4" ht="26.25" thickBot="1">
      <c r="A19" s="3" t="s">
        <v>19</v>
      </c>
      <c r="B19" s="15">
        <f>+B18+B17</f>
        <v>296159.37538014073</v>
      </c>
      <c r="C19" s="15">
        <f>+C18+C17</f>
        <v>349579.47881279315</v>
      </c>
      <c r="D19" s="15">
        <f>+D18+D17</f>
        <v>393676.5373494549</v>
      </c>
    </row>
    <row r="20" spans="2:4" ht="13.5" thickTop="1">
      <c r="B20" s="11"/>
      <c r="C20" s="11"/>
      <c r="D20" s="11"/>
    </row>
    <row r="21" spans="1:4" ht="12.75">
      <c r="A21" s="9" t="s">
        <v>17</v>
      </c>
      <c r="B21" s="11"/>
      <c r="C21" s="11"/>
      <c r="D21" s="11"/>
    </row>
    <row r="22" spans="1:4" ht="12.75">
      <c r="A22" s="3" t="s">
        <v>12</v>
      </c>
      <c r="B22" s="11">
        <v>1601569</v>
      </c>
      <c r="C22" s="11">
        <v>1466376</v>
      </c>
      <c r="D22" s="11">
        <v>1459260</v>
      </c>
    </row>
    <row r="23" spans="1:4" ht="12.75">
      <c r="A23" s="21" t="s">
        <v>22</v>
      </c>
      <c r="B23" s="22">
        <f>+B3/B22</f>
        <v>0.8885411743109414</v>
      </c>
      <c r="C23" s="22">
        <f>+C3/C22</f>
        <v>0.980961908814656</v>
      </c>
      <c r="D23" s="23">
        <f>+D3/D22</f>
        <v>0.9757568904787358</v>
      </c>
    </row>
    <row r="24" spans="1:4" ht="12.75">
      <c r="A24" s="24" t="s">
        <v>23</v>
      </c>
      <c r="B24" s="25">
        <f>+B12/B22</f>
        <v>0.16491140874979474</v>
      </c>
      <c r="C24" s="25">
        <f>+C12/C22</f>
        <v>0.23273498747933682</v>
      </c>
      <c r="D24" s="26">
        <f>+D12/D22</f>
        <v>0.2395460712964105</v>
      </c>
    </row>
    <row r="25" spans="1:4" ht="12.75">
      <c r="A25" s="3" t="s">
        <v>13</v>
      </c>
      <c r="B25" s="12">
        <v>667467</v>
      </c>
      <c r="C25" s="12">
        <v>673546</v>
      </c>
      <c r="D25" s="12">
        <v>649206</v>
      </c>
    </row>
    <row r="26" spans="1:4" ht="12.75">
      <c r="A26" s="21" t="s">
        <v>22</v>
      </c>
      <c r="B26" s="22">
        <f>+B9/B25</f>
        <v>3.8345880770135454</v>
      </c>
      <c r="C26" s="22">
        <f>+C9/C25</f>
        <v>4.027230711674139</v>
      </c>
      <c r="D26" s="23">
        <f>+D9/D25</f>
        <v>4.266374685683033</v>
      </c>
    </row>
    <row r="27" spans="1:4" ht="12.75">
      <c r="A27" s="24" t="s">
        <v>23</v>
      </c>
      <c r="B27" s="25">
        <f>+B14/B25</f>
        <v>0.12291244361144446</v>
      </c>
      <c r="C27" s="25">
        <f>+C14/C25</f>
        <v>0.17256282421690575</v>
      </c>
      <c r="D27" s="25">
        <f>+D14/D25</f>
        <v>0.22922154139056017</v>
      </c>
    </row>
    <row r="28" spans="1:4" ht="12.75">
      <c r="A28" s="3" t="s">
        <v>14</v>
      </c>
      <c r="B28" s="12">
        <v>431440</v>
      </c>
      <c r="C28" s="12">
        <v>419826</v>
      </c>
      <c r="D28" s="12">
        <v>438859</v>
      </c>
    </row>
    <row r="29" spans="1:4" ht="13.5" thickBot="1">
      <c r="A29" s="3" t="s">
        <v>15</v>
      </c>
      <c r="B29" s="16">
        <f>SUM(B22:B28)</f>
        <v>2700481.0109531037</v>
      </c>
      <c r="C29" s="16">
        <f>SUM(C22:C28)</f>
        <v>2559753.413490432</v>
      </c>
      <c r="D29" s="16">
        <f>SUM(D22:D28)</f>
        <v>2547330.710899189</v>
      </c>
    </row>
    <row r="30" spans="1:4" ht="13.5" thickTop="1">
      <c r="A30" s="3" t="s">
        <v>20</v>
      </c>
      <c r="B30" s="12">
        <v>459057</v>
      </c>
      <c r="C30" s="12">
        <v>439757</v>
      </c>
      <c r="D30" s="12">
        <v>342427</v>
      </c>
    </row>
    <row r="31" spans="1:4" ht="13.5" thickBot="1">
      <c r="A31" s="3" t="s">
        <v>15</v>
      </c>
      <c r="B31" s="15">
        <f>+B30+B29</f>
        <v>3159538.0109531037</v>
      </c>
      <c r="C31" s="15">
        <f>+C30+C29</f>
        <v>2999510.413490432</v>
      </c>
      <c r="D31" s="15">
        <f>+D30+D29</f>
        <v>2889757.710899189</v>
      </c>
    </row>
    <row r="32" ht="13.5" thickTop="1"/>
  </sheetData>
  <printOptions gridLines="1"/>
  <pageMargins left="0.75" right="0.75" top="1" bottom="1" header="0.5" footer="0.5"/>
  <pageSetup horizontalDpi="300" verticalDpi="300" orientation="landscape" r:id="rId2"/>
  <headerFooter alignWithMargins="0">
    <oddHeader>&amp;C&amp;A</oddHeader>
    <oddFooter>&amp;CBecton-Dickinson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Becton-Dickinson</dc:title>
  <dc:subject/>
  <dc:creator>Paul Miesing</dc:creator>
  <cp:keywords/>
  <dc:description/>
  <cp:lastModifiedBy>Paul Miesing</cp:lastModifiedBy>
  <cp:lastPrinted>2003-02-10T02:52:23Z</cp:lastPrinted>
  <dcterms:created xsi:type="dcterms:W3CDTF">1998-01-21T15:35:10Z</dcterms:created>
  <dcterms:modified xsi:type="dcterms:W3CDTF">2003-02-10T03:39:17Z</dcterms:modified>
  <cp:category/>
  <cp:version/>
  <cp:contentType/>
  <cp:contentStatus/>
</cp:coreProperties>
</file>