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5190" windowHeight="2685" activeTab="0"/>
  </bookViews>
  <sheets>
    <sheet name="Financial Data" sheetId="1" r:id="rId1"/>
    <sheet name="Historic" sheetId="2" r:id="rId2"/>
    <sheet name=" Segments" sheetId="3" r:id="rId3"/>
    <sheet name="Synergies" sheetId="4" r:id="rId4"/>
  </sheets>
  <definedNames>
    <definedName name="_xlnm.Print_Area" localSheetId="2">' Segments'!$A$1:$G$18</definedName>
    <definedName name="_xlnm.Print_Area" localSheetId="0">'Financial Data'!$A$1:$N$29</definedName>
    <definedName name="_xlnm.Print_Area" localSheetId="1">'Historic'!$A$1:$O$25</definedName>
    <definedName name="_xlnm.Print_Area" localSheetId="3">'Synergies'!$A$1:$R$30</definedName>
  </definedNames>
  <calcPr fullCalcOnLoad="1"/>
</workbook>
</file>

<file path=xl/sharedStrings.xml><?xml version="1.0" encoding="utf-8"?>
<sst xmlns="http://schemas.openxmlformats.org/spreadsheetml/2006/main" count="115" uniqueCount="70">
  <si>
    <t>EPS</t>
  </si>
  <si>
    <t>Financial Position</t>
  </si>
  <si>
    <t>Financial Relationships</t>
  </si>
  <si>
    <t>Revenues</t>
  </si>
  <si>
    <t xml:space="preserve">  Asset Turnover</t>
  </si>
  <si>
    <t>Operating Income</t>
  </si>
  <si>
    <t>Net Income</t>
  </si>
  <si>
    <t>Total Assets</t>
  </si>
  <si>
    <t>Return on Total Assets</t>
  </si>
  <si>
    <t>Op Income/Sales</t>
  </si>
  <si>
    <t>Net Income/Sales</t>
  </si>
  <si>
    <t>Subscriptions</t>
  </si>
  <si>
    <t>Advertising and Commerce</t>
  </si>
  <si>
    <t xml:space="preserve">  Growth</t>
  </si>
  <si>
    <t xml:space="preserve"> Ads / Subscriptions</t>
  </si>
  <si>
    <t>Content and Other</t>
  </si>
  <si>
    <t>Total Revenues</t>
  </si>
  <si>
    <t>Amortization Goodwill &amp; Intangibles</t>
  </si>
  <si>
    <t>Merger &amp; Restructuring</t>
  </si>
  <si>
    <t>Common Shares</t>
  </si>
  <si>
    <t>Goodwill &amp; Intangibles</t>
  </si>
  <si>
    <t>AOL</t>
  </si>
  <si>
    <t>Time Warner</t>
  </si>
  <si>
    <t>2000
(9 mos)</t>
  </si>
  <si>
    <t>Sales-Net</t>
  </si>
  <si>
    <t>TIME WARNER</t>
  </si>
  <si>
    <t>AOL+TW</t>
  </si>
  <si>
    <t>Assets-Total</t>
  </si>
  <si>
    <t>Net Income (Loss)</t>
  </si>
  <si>
    <t>Market Value</t>
  </si>
  <si>
    <t>AOL Time Warner</t>
  </si>
  <si>
    <t>Cable</t>
  </si>
  <si>
    <t>Films</t>
  </si>
  <si>
    <t>Networks</t>
  </si>
  <si>
    <t>Publishing</t>
  </si>
  <si>
    <t>Corporate</t>
  </si>
  <si>
    <t>Intersegment</t>
  </si>
  <si>
    <t>Op. Income</t>
  </si>
  <si>
    <t>$millions, except per-share amounts</t>
  </si>
  <si>
    <t>Price Close</t>
  </si>
  <si>
    <t>Asset Impairment</t>
  </si>
  <si>
    <t>Microsoft Settlement</t>
  </si>
  <si>
    <t>Approx. Market Value</t>
  </si>
  <si>
    <t>Date</t>
  </si>
  <si>
    <t>Adj. Close*</t>
  </si>
  <si>
    <t>Time Warner Prices</t>
  </si>
  <si>
    <t>Forecasts</t>
  </si>
  <si>
    <t>Synergies</t>
  </si>
  <si>
    <t>Assume due to synergies, that additional joint net income will increase by:</t>
  </si>
  <si>
    <t>AOL+TW+ Synergies</t>
  </si>
  <si>
    <t>AOL+TW actual</t>
  </si>
  <si>
    <t>Actual</t>
  </si>
  <si>
    <t>Growth</t>
  </si>
  <si>
    <t>Cost Eq</t>
  </si>
  <si>
    <t>Present Value Synergies</t>
  </si>
  <si>
    <t>Assume cost of equity = 16% (from Solomon Smith Barney) and after 2005 growth of earnings is 13%/year = average (20% for AOL and 6% for TW).</t>
  </si>
  <si>
    <t>PV cash flows</t>
  </si>
  <si>
    <t>PV growing perpetuity 2006 on</t>
  </si>
  <si>
    <t>Total PV of Synergies</t>
  </si>
  <si>
    <t>Stock Price Close</t>
  </si>
  <si>
    <t>Estimated Price</t>
  </si>
  <si>
    <t>Forecast</t>
  </si>
  <si>
    <t>Revenues and cost savings from synergies for 2001 (derived from Lehman Brothers and Salomon Smith Barney):</t>
  </si>
  <si>
    <t>1) 4% in EBITDA increase from advertizing revenues</t>
  </si>
  <si>
    <t>2) About 1% increase in EBITDA from cross-subscription revenues</t>
  </si>
  <si>
    <t>3) About 2% cost savings applied to EBITDA due to leveraging cross promotional venues</t>
  </si>
  <si>
    <t>4) 1% cost savings due to shutting down TW digital media unit</t>
  </si>
  <si>
    <t>5) 1% administrative/overheads cost savings</t>
  </si>
  <si>
    <t>Smith Barney's estimate of AOL-TW price was $114 for 2001</t>
  </si>
  <si>
    <t>Total: increase in EBITDA by 9%. We assume that the increase in EBITDA will be prolonged and that it is the same as increase in Net Cash Flows.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</si>
</sst>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  <numFmt numFmtId="166" formatCode="&quot;$&quot;#,##0.00"/>
    <numFmt numFmtId="167" formatCode="0.0"/>
    <numFmt numFmtId="168" formatCode="&quot;$&quot;#,##0.0_);[Red]\(&quot;$&quot;#,##0.0\)"/>
    <numFmt numFmtId="169" formatCode="#,##0.0_);[Red]\(#,##0.0\)"/>
    <numFmt numFmtId="170" formatCode="0.00_);[Red]\(0.00\)"/>
    <numFmt numFmtId="171" formatCode="0.000"/>
    <numFmt numFmtId="172" formatCode="0_);[Red]\(0\)"/>
    <numFmt numFmtId="173" formatCode="&quot;$&quot;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_);[Red]\(0.0\)"/>
    <numFmt numFmtId="178" formatCode="&quot;$&quot;#,##0.000_);[Red]\(&quot;$&quot;#,##0.000\)"/>
    <numFmt numFmtId="179" formatCode="[$-409]dddd\,\ mmmm\ dd\,\ yyyy"/>
    <numFmt numFmtId="180" formatCode="[$-409]h:mm:ss\ AM/PM"/>
    <numFmt numFmtId="181" formatCode="[$€-2]\ #,##0.00_);[Red]\([$€-2]\ #,##0.00\)"/>
    <numFmt numFmtId="182" formatCode="[$-409]mmm\-yy;@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.75"/>
      <name val="Arial"/>
      <family val="2"/>
    </font>
    <font>
      <b/>
      <sz val="12.75"/>
      <name val="Arial"/>
      <family val="2"/>
    </font>
    <font>
      <sz val="4.25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0"/>
    </font>
    <font>
      <sz val="8.75"/>
      <name val="Arial"/>
      <family val="0"/>
    </font>
    <font>
      <sz val="10"/>
      <color indexed="50"/>
      <name val="Arial"/>
      <family val="2"/>
    </font>
    <font>
      <i/>
      <sz val="10"/>
      <color indexed="50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5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8" fontId="0" fillId="0" borderId="0" xfId="0" applyNumberFormat="1" applyFont="1" applyAlignment="1">
      <alignment horizontal="right" wrapText="1"/>
    </xf>
    <xf numFmtId="6" fontId="0" fillId="0" borderId="0" xfId="0" applyNumberFormat="1" applyFont="1" applyAlignment="1">
      <alignment horizontal="right" wrapText="1"/>
    </xf>
    <xf numFmtId="38" fontId="0" fillId="0" borderId="0" xfId="0" applyNumberFormat="1" applyFont="1" applyAlignment="1">
      <alignment horizontal="right" wrapText="1"/>
    </xf>
    <xf numFmtId="169" fontId="2" fillId="0" borderId="0" xfId="0" applyNumberFormat="1" applyFont="1" applyAlignment="1">
      <alignment horizontal="right" wrapText="1"/>
    </xf>
    <xf numFmtId="165" fontId="0" fillId="0" borderId="0" xfId="0" applyNumberFormat="1" applyFont="1" applyAlignment="1">
      <alignment wrapText="1"/>
    </xf>
    <xf numFmtId="0" fontId="0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right" wrapText="1"/>
    </xf>
    <xf numFmtId="38" fontId="0" fillId="0" borderId="0" xfId="0" applyNumberFormat="1" applyFont="1" applyAlignment="1">
      <alignment wrapText="1"/>
    </xf>
    <xf numFmtId="8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6" fontId="0" fillId="0" borderId="0" xfId="0" applyNumberFormat="1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8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8" fontId="1" fillId="0" borderId="0" xfId="0" applyNumberFormat="1" applyFont="1" applyAlignment="1">
      <alignment wrapText="1"/>
    </xf>
    <xf numFmtId="6" fontId="0" fillId="0" borderId="0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38" fontId="0" fillId="0" borderId="0" xfId="0" applyNumberFormat="1" applyBorder="1" applyAlignment="1">
      <alignment wrapText="1"/>
    </xf>
    <xf numFmtId="38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wrapText="1"/>
    </xf>
    <xf numFmtId="6" fontId="0" fillId="0" borderId="4" xfId="0" applyNumberFormat="1" applyBorder="1" applyAlignment="1">
      <alignment wrapText="1"/>
    </xf>
    <xf numFmtId="38" fontId="0" fillId="0" borderId="4" xfId="0" applyNumberForma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49" fontId="0" fillId="0" borderId="14" xfId="0" applyNumberFormat="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38" fontId="0" fillId="0" borderId="0" xfId="0" applyNumberFormat="1" applyFont="1" applyBorder="1" applyAlignment="1">
      <alignment horizontal="right" wrapText="1"/>
    </xf>
    <xf numFmtId="38" fontId="0" fillId="0" borderId="1" xfId="0" applyNumberFormat="1" applyFont="1" applyBorder="1" applyAlignment="1">
      <alignment horizontal="right" wrapText="1"/>
    </xf>
    <xf numFmtId="0" fontId="0" fillId="0" borderId="12" xfId="0" applyFont="1" applyBorder="1" applyAlignment="1">
      <alignment wrapText="1"/>
    </xf>
    <xf numFmtId="38" fontId="0" fillId="0" borderId="15" xfId="0" applyNumberForma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6" fontId="0" fillId="0" borderId="4" xfId="0" applyNumberFormat="1" applyFont="1" applyBorder="1" applyAlignment="1">
      <alignment horizontal="right" wrapText="1"/>
    </xf>
    <xf numFmtId="165" fontId="2" fillId="0" borderId="4" xfId="0" applyNumberFormat="1" applyFont="1" applyBorder="1" applyAlignment="1">
      <alignment horizontal="right" wrapText="1"/>
    </xf>
    <xf numFmtId="38" fontId="0" fillId="0" borderId="15" xfId="0" applyNumberFormat="1" applyFont="1" applyBorder="1" applyAlignment="1">
      <alignment horizontal="right" wrapText="1"/>
    </xf>
    <xf numFmtId="38" fontId="0" fillId="0" borderId="4" xfId="0" applyNumberFormat="1" applyFont="1" applyBorder="1" applyAlignment="1">
      <alignment horizontal="right" wrapText="1"/>
    </xf>
    <xf numFmtId="8" fontId="0" fillId="0" borderId="4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165" fontId="0" fillId="0" borderId="4" xfId="0" applyNumberFormat="1" applyFont="1" applyBorder="1" applyAlignment="1">
      <alignment wrapText="1"/>
    </xf>
    <xf numFmtId="169" fontId="2" fillId="0" borderId="4" xfId="0" applyNumberFormat="1" applyFont="1" applyBorder="1" applyAlignment="1">
      <alignment horizontal="right" wrapText="1"/>
    </xf>
    <xf numFmtId="15" fontId="0" fillId="0" borderId="0" xfId="0" applyNumberFormat="1" applyAlignment="1">
      <alignment/>
    </xf>
    <xf numFmtId="15" fontId="0" fillId="2" borderId="0" xfId="0" applyNumberFormat="1" applyFill="1" applyAlignment="1">
      <alignment/>
    </xf>
    <xf numFmtId="0" fontId="0" fillId="2" borderId="0" xfId="0" applyFill="1" applyAlignment="1">
      <alignment/>
    </xf>
    <xf numFmtId="38" fontId="14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38" fontId="17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10" fontId="1" fillId="2" borderId="0" xfId="21" applyNumberFormat="1" applyFont="1" applyFill="1" applyAlignment="1">
      <alignment wrapText="1"/>
    </xf>
    <xf numFmtId="38" fontId="1" fillId="0" borderId="0" xfId="0" applyNumberFormat="1" applyFont="1" applyAlignment="1">
      <alignment horizontal="right" wrapText="1"/>
    </xf>
    <xf numFmtId="38" fontId="0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38" fontId="1" fillId="2" borderId="0" xfId="0" applyNumberFormat="1" applyFont="1" applyFill="1" applyAlignment="1">
      <alignment wrapText="1"/>
    </xf>
    <xf numFmtId="38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wrapText="1"/>
    </xf>
    <xf numFmtId="38" fontId="17" fillId="0" borderId="0" xfId="0" applyNumberFormat="1" applyFont="1" applyAlignment="1">
      <alignment horizontal="right" wrapText="1"/>
    </xf>
    <xf numFmtId="38" fontId="19" fillId="0" borderId="0" xfId="0" applyNumberFormat="1" applyFont="1" applyAlignment="1">
      <alignment wrapText="1"/>
    </xf>
    <xf numFmtId="38" fontId="17" fillId="2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8" fontId="17" fillId="2" borderId="0" xfId="0" applyNumberFormat="1" applyFont="1" applyFill="1" applyAlignment="1">
      <alignment horizontal="right" wrapText="1"/>
    </xf>
    <xf numFmtId="8" fontId="1" fillId="0" borderId="0" xfId="0" applyNumberFormat="1" applyFont="1" applyAlignment="1">
      <alignment horizontal="right" wrapText="1"/>
    </xf>
    <xf numFmtId="8" fontId="2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38" fontId="0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38" fontId="0" fillId="0" borderId="0" xfId="0" applyNumberFormat="1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Market Value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Historic!$A$18</c:f>
              <c:strCache>
                <c:ptCount val="1"/>
                <c:pt idx="0">
                  <c:v>AOL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Historic!$B$1:$O$1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Historic!$B$18:$L$18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Historic!$A$19</c:f>
              <c:strCache>
                <c:ptCount val="1"/>
                <c:pt idx="0">
                  <c:v>TIME WARNER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Historic!$B$1:$O$1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Historic!$B$19:$L$19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2"/>
          <c:tx>
            <c:strRef>
              <c:f>Historic!$A$20</c:f>
              <c:strCache>
                <c:ptCount val="1"/>
                <c:pt idx="0">
                  <c:v>AOL+TW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Historic!$B$1:$O$1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Historic!$B$20:$O$20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16178247"/>
        <c:axId val="11386496"/>
      </c:bar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11386496"/>
        <c:crosses val="autoZero"/>
        <c:auto val="1"/>
        <c:lblOffset val="100"/>
        <c:noMultiLvlLbl val="0"/>
      </c:catAx>
      <c:valAx>
        <c:axId val="11386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78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Net Income (Loss)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Historic!$A$13</c:f>
              <c:strCache>
                <c:ptCount val="1"/>
                <c:pt idx="0">
                  <c:v>AOL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Historic!$B$1:$O$1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Historic!$B$13:$L$13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Historic!$A$14</c:f>
              <c:strCache>
                <c:ptCount val="1"/>
                <c:pt idx="0">
                  <c:v>TIME WARNER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Historic!$B$1:$O$1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Historic!$B$14:$L$14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2"/>
          <c:tx>
            <c:strRef>
              <c:f>Historic!$A$15</c:f>
              <c:strCache>
                <c:ptCount val="1"/>
                <c:pt idx="0">
                  <c:v>AOL+TW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Historic!$B$1:$O$1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Historic!$B$15:$O$15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35369601"/>
        <c:axId val="49890954"/>
      </c:bar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90954"/>
        <c:crosses val="autoZero"/>
        <c:auto val="1"/>
        <c:lblOffset val="100"/>
        <c:noMultiLvlLbl val="0"/>
      </c:catAx>
      <c:valAx>
        <c:axId val="49890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69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Sales-Net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Historic!$A$3</c:f>
              <c:strCache>
                <c:ptCount val="1"/>
                <c:pt idx="0">
                  <c:v>AOL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Historic!$B$1:$O$1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Historic!$B$3:$L$3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Historic!$A$4</c:f>
              <c:strCache>
                <c:ptCount val="1"/>
                <c:pt idx="0">
                  <c:v>TIME WARNER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Historic!$B$1:$O$1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Historic!$B$4:$L$4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2"/>
          <c:tx>
            <c:strRef>
              <c:f>Historic!$A$5</c:f>
              <c:strCache>
                <c:ptCount val="1"/>
                <c:pt idx="0">
                  <c:v>AOL+TW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Historic!$B$1:$O$1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Historic!$B$5:$O$5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46365403"/>
        <c:axId val="14635444"/>
      </c:bar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14635444"/>
        <c:crosses val="autoZero"/>
        <c:auto val="1"/>
        <c:lblOffset val="100"/>
        <c:noMultiLvlLbl val="0"/>
      </c:catAx>
      <c:valAx>
        <c:axId val="1463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5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Annual Price Close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Historic!$A$23</c:f>
              <c:strCache>
                <c:ptCount val="1"/>
                <c:pt idx="0">
                  <c:v>AOL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Historic!$B$1:$O$1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Historic!$B$23:$O$23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Historic!$A$24</c:f>
              <c:strCache>
                <c:ptCount val="1"/>
                <c:pt idx="0">
                  <c:v>TIME WARNER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Historic!$B$1:$O$1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Historic!$B$24:$O$24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Historic!$A$25</c:f>
              <c:strCache>
                <c:ptCount val="1"/>
                <c:pt idx="0">
                  <c:v>AOL+TW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Historic!$B$1:$O$1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Historic!$B$25:$O$25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4610133"/>
        <c:axId val="44620286"/>
      </c:line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620286"/>
        <c:crosses val="autoZero"/>
        <c:auto val="1"/>
        <c:lblOffset val="100"/>
        <c:tickLblSkip val="3"/>
        <c:noMultiLvlLbl val="0"/>
      </c:catAx>
      <c:valAx>
        <c:axId val="44620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61013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Revenues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 Segments'!$A$3</c:f>
              <c:strCache>
                <c:ptCount val="1"/>
                <c:pt idx="0">
                  <c:v>AOL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Segments'!$B$1:$G$1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 Segments'!$B$3:$G$3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 Segments'!$A$4</c:f>
              <c:strCache>
                <c:ptCount val="1"/>
                <c:pt idx="0">
                  <c:v>Cable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Segments'!$B$1:$G$1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 Segments'!$B$4:$G$4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 Segments'!$A$5</c:f>
              <c:strCache>
                <c:ptCount val="1"/>
                <c:pt idx="0">
                  <c:v>Films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Segments'!$B$1:$G$1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 Segments'!$B$5:$G$5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 Segments'!$A$6</c:f>
              <c:strCache>
                <c:ptCount val="1"/>
                <c:pt idx="0">
                  <c:v>Networks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Segments'!$B$1:$G$1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 Segments'!$B$6:$G$6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 Segments'!$A$7</c:f>
              <c:strCache>
                <c:ptCount val="1"/>
                <c:pt idx="0">
                  <c:v>Publishing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Segments'!$B$1:$G$1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 Segments'!$B$7:$G$7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5"/>
          <c:tx>
            <c:strRef>
              <c:f>' Segments'!$A$9</c:f>
              <c:strCache>
                <c:ptCount val="1"/>
                <c:pt idx="0">
                  <c:v>Intersegment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Segments'!$B$1:$G$1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 Segments'!$B$9:$G$9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6038255"/>
        <c:axId val="57473384"/>
      </c:bar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73384"/>
        <c:crosses val="autoZero"/>
        <c:auto val="1"/>
        <c:lblOffset val="100"/>
        <c:noMultiLvlLbl val="0"/>
      </c:catAx>
      <c:valAx>
        <c:axId val="57473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38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Op. Income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 Segments'!$A$3</c:f>
              <c:strCache>
                <c:ptCount val="1"/>
                <c:pt idx="0">
                  <c:v>AOL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Segments'!$B$1:$G$1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 Segments'!$B$12:$G$12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 Segments'!$A$4</c:f>
              <c:strCache>
                <c:ptCount val="1"/>
                <c:pt idx="0">
                  <c:v>Cable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Segments'!$B$1:$G$1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 Segments'!$B$13:$G$13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 Segments'!$A$5</c:f>
              <c:strCache>
                <c:ptCount val="1"/>
                <c:pt idx="0">
                  <c:v>Films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Segments'!$B$1:$G$1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 Segments'!$B$14:$G$14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 Segments'!$A$6</c:f>
              <c:strCache>
                <c:ptCount val="1"/>
                <c:pt idx="0">
                  <c:v>Networks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Segments'!$B$1:$G$1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 Segments'!$B$15:$G$15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 Segments'!$A$7</c:f>
              <c:strCache>
                <c:ptCount val="1"/>
                <c:pt idx="0">
                  <c:v>Publishing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Segments'!$B$1:$G$1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 Segments'!$B$16:$G$16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 Segments'!$A$8</c:f>
              <c:strCache>
                <c:ptCount val="1"/>
                <c:pt idx="0">
                  <c:v>Corporate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Segments'!$B$1:$G$1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 Segments'!$B$17:$G$17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 Segments'!$A$9</c:f>
              <c:strCache>
                <c:ptCount val="1"/>
                <c:pt idx="0">
                  <c:v>Intersegment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Segments'!$B$1:$G$1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 Segments'!$B$18:$G$18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47498409"/>
        <c:axId val="24832498"/>
      </c:bar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2498"/>
        <c:crosses val="autoZero"/>
        <c:auto val="1"/>
        <c:lblOffset val="100"/>
        <c:noMultiLvlLbl val="0"/>
      </c:catAx>
      <c:valAx>
        <c:axId val="24832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98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18</xdr:row>
      <xdr:rowOff>152400</xdr:rowOff>
    </xdr:from>
    <xdr:to>
      <xdr:col>20</xdr:col>
      <xdr:colOff>590550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9382125" y="3067050"/>
        <a:ext cx="3171825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466725</xdr:colOff>
      <xdr:row>8</xdr:row>
      <xdr:rowOff>9525</xdr:rowOff>
    </xdr:from>
    <xdr:to>
      <xdr:col>21</xdr:col>
      <xdr:colOff>0</xdr:colOff>
      <xdr:row>19</xdr:row>
      <xdr:rowOff>9525</xdr:rowOff>
    </xdr:to>
    <xdr:graphicFrame>
      <xdr:nvGraphicFramePr>
        <xdr:cNvPr id="2" name="Chart 3"/>
        <xdr:cNvGraphicFramePr/>
      </xdr:nvGraphicFramePr>
      <xdr:xfrm>
        <a:off x="9382125" y="1304925"/>
        <a:ext cx="31908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476250</xdr:colOff>
      <xdr:row>0</xdr:row>
      <xdr:rowOff>0</xdr:rowOff>
    </xdr:from>
    <xdr:to>
      <xdr:col>21</xdr:col>
      <xdr:colOff>0</xdr:colOff>
      <xdr:row>8</xdr:row>
      <xdr:rowOff>0</xdr:rowOff>
    </xdr:to>
    <xdr:graphicFrame>
      <xdr:nvGraphicFramePr>
        <xdr:cNvPr id="3" name="Chart 4"/>
        <xdr:cNvGraphicFramePr/>
      </xdr:nvGraphicFramePr>
      <xdr:xfrm>
        <a:off x="9391650" y="0"/>
        <a:ext cx="3181350" cy="1295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476250</xdr:colOff>
      <xdr:row>27</xdr:row>
      <xdr:rowOff>9525</xdr:rowOff>
    </xdr:from>
    <xdr:to>
      <xdr:col>21</xdr:col>
      <xdr:colOff>0</xdr:colOff>
      <xdr:row>41</xdr:row>
      <xdr:rowOff>152400</xdr:rowOff>
    </xdr:to>
    <xdr:graphicFrame>
      <xdr:nvGraphicFramePr>
        <xdr:cNvPr id="4" name="Chart 5"/>
        <xdr:cNvGraphicFramePr/>
      </xdr:nvGraphicFramePr>
      <xdr:xfrm>
        <a:off x="9391650" y="4381500"/>
        <a:ext cx="3181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161925</xdr:rowOff>
    </xdr:from>
    <xdr:to>
      <xdr:col>14</xdr:col>
      <xdr:colOff>428625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5495925" y="342900"/>
        <a:ext cx="46672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22</xdr:col>
      <xdr:colOff>409575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0344150" y="352425"/>
        <a:ext cx="46767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99" zoomScaleNormal="99" workbookViewId="0" topLeftCell="A1">
      <selection activeCell="A1" sqref="A1"/>
    </sheetView>
  </sheetViews>
  <sheetFormatPr defaultColWidth="9.140625" defaultRowHeight="12.75"/>
  <cols>
    <col min="1" max="1" width="35.7109375" style="45" customWidth="1"/>
    <col min="2" max="4" width="7.7109375" style="1" customWidth="1"/>
    <col min="5" max="5" width="1.7109375" style="1" customWidth="1"/>
    <col min="6" max="8" width="8.7109375" style="1" customWidth="1"/>
    <col min="9" max="9" width="1.7109375" style="1" customWidth="1"/>
    <col min="10" max="13" width="8.7109375" style="1" customWidth="1"/>
    <col min="14" max="14" width="8.7109375" style="47" customWidth="1"/>
    <col min="15" max="16384" width="9.140625" style="1" customWidth="1"/>
  </cols>
  <sheetData>
    <row r="1" spans="1:14" s="41" customFormat="1" ht="13.5" thickBot="1">
      <c r="A1" s="42"/>
      <c r="B1" s="84" t="s">
        <v>21</v>
      </c>
      <c r="C1" s="84"/>
      <c r="D1" s="84"/>
      <c r="E1" s="15"/>
      <c r="F1" s="84" t="s">
        <v>22</v>
      </c>
      <c r="G1" s="84"/>
      <c r="H1" s="84"/>
      <c r="I1" s="15"/>
      <c r="J1" s="85" t="s">
        <v>30</v>
      </c>
      <c r="K1" s="84"/>
      <c r="L1" s="86"/>
      <c r="M1" s="86"/>
      <c r="N1" s="86"/>
    </row>
    <row r="2" spans="1:14" ht="26.25" thickTop="1">
      <c r="A2" s="43" t="s">
        <v>38</v>
      </c>
      <c r="B2" s="9">
        <v>1998</v>
      </c>
      <c r="C2" s="9">
        <v>1999</v>
      </c>
      <c r="D2" s="9">
        <v>2000</v>
      </c>
      <c r="E2" s="40"/>
      <c r="F2" s="9">
        <v>1998</v>
      </c>
      <c r="G2" s="9">
        <v>1999</v>
      </c>
      <c r="H2" s="9" t="s">
        <v>23</v>
      </c>
      <c r="I2" s="40"/>
      <c r="J2" s="19">
        <v>2001</v>
      </c>
      <c r="K2" s="19">
        <v>2002</v>
      </c>
      <c r="L2" s="19">
        <v>2003</v>
      </c>
      <c r="M2" s="19">
        <v>2004</v>
      </c>
      <c r="N2" s="52">
        <v>2005</v>
      </c>
    </row>
    <row r="3" spans="1:11" ht="12.75">
      <c r="A3" s="44" t="s">
        <v>3</v>
      </c>
      <c r="B3" s="3"/>
      <c r="C3" s="3"/>
      <c r="D3" s="3"/>
      <c r="E3" s="14"/>
      <c r="I3" s="14"/>
      <c r="J3" s="3"/>
      <c r="K3" s="3"/>
    </row>
    <row r="4" spans="1:14" ht="12.75">
      <c r="A4" s="45" t="s">
        <v>11</v>
      </c>
      <c r="B4" s="5">
        <v>2765</v>
      </c>
      <c r="C4" s="5">
        <v>3874</v>
      </c>
      <c r="D4" s="5">
        <v>4777</v>
      </c>
      <c r="E4" s="14"/>
      <c r="I4" s="14"/>
      <c r="J4" s="5">
        <v>16466</v>
      </c>
      <c r="K4" s="5">
        <v>18959</v>
      </c>
      <c r="L4" s="5">
        <v>20448</v>
      </c>
      <c r="M4" s="5">
        <v>21605</v>
      </c>
      <c r="N4" s="53">
        <v>22222</v>
      </c>
    </row>
    <row r="5" spans="1:14" ht="12.75">
      <c r="A5" s="46" t="s">
        <v>13</v>
      </c>
      <c r="B5" s="2"/>
      <c r="C5" s="2">
        <f>+(C4-B4)/B4</f>
        <v>0.40108499095840866</v>
      </c>
      <c r="D5" s="2">
        <f>+(D4-C4)/C4</f>
        <v>0.23309241094475994</v>
      </c>
      <c r="E5" s="14"/>
      <c r="I5" s="14"/>
      <c r="J5" s="2">
        <f>+(J4-D4)/D4</f>
        <v>2.4469332216872512</v>
      </c>
      <c r="K5" s="2">
        <f>+(K4-J4)/J4</f>
        <v>0.15140289080529576</v>
      </c>
      <c r="L5" s="2">
        <f>+(L4-K4)/K4</f>
        <v>0.07853789756843715</v>
      </c>
      <c r="M5" s="2">
        <f>+(M4-L4)/L4</f>
        <v>0.05658255086071987</v>
      </c>
      <c r="N5" s="54">
        <f>+(N4-M4)/M4</f>
        <v>0.028558204119416803</v>
      </c>
    </row>
    <row r="6" spans="1:14" ht="12.75">
      <c r="A6" s="45" t="s">
        <v>12</v>
      </c>
      <c r="B6" s="6">
        <v>612</v>
      </c>
      <c r="C6" s="6">
        <v>1240</v>
      </c>
      <c r="D6" s="6">
        <v>2273</v>
      </c>
      <c r="E6" s="14"/>
      <c r="I6" s="14"/>
      <c r="J6" s="6">
        <v>6743</v>
      </c>
      <c r="K6" s="6">
        <v>6045</v>
      </c>
      <c r="L6" s="6">
        <v>6180</v>
      </c>
      <c r="M6" s="6">
        <v>6955</v>
      </c>
      <c r="N6" s="47">
        <v>7612</v>
      </c>
    </row>
    <row r="7" spans="1:14" ht="12.75">
      <c r="A7" s="46" t="s">
        <v>14</v>
      </c>
      <c r="B7" s="2">
        <f>+B6/B4</f>
        <v>0.2213381555153707</v>
      </c>
      <c r="C7" s="2">
        <f>+C6/C4</f>
        <v>0.3200826019617966</v>
      </c>
      <c r="D7" s="2">
        <f>+D6/D4</f>
        <v>0.4758216453841323</v>
      </c>
      <c r="E7" s="14"/>
      <c r="I7" s="14"/>
      <c r="J7" s="2">
        <f>+J6/J4</f>
        <v>0.4095105064982388</v>
      </c>
      <c r="K7" s="2">
        <f>+K6/K4</f>
        <v>0.3188459306925471</v>
      </c>
      <c r="L7" s="2">
        <f>+L6/L4</f>
        <v>0.3022300469483568</v>
      </c>
      <c r="M7" s="2">
        <f>+M6/M4</f>
        <v>0.3219162230965054</v>
      </c>
      <c r="N7" s="54">
        <f>+N6/N4</f>
        <v>0.34254342543425437</v>
      </c>
    </row>
    <row r="8" spans="1:14" s="18" customFormat="1" ht="12.75">
      <c r="A8" s="43" t="s">
        <v>15</v>
      </c>
      <c r="B8" s="49">
        <v>496</v>
      </c>
      <c r="C8" s="49">
        <v>610</v>
      </c>
      <c r="D8" s="49">
        <v>555</v>
      </c>
      <c r="E8" s="50"/>
      <c r="I8" s="50"/>
      <c r="J8" s="49">
        <f>8654+2233</f>
        <v>10887</v>
      </c>
      <c r="K8" s="49">
        <f>10216+1840</f>
        <v>12056</v>
      </c>
      <c r="L8" s="49">
        <f>11446+1489</f>
        <v>12935</v>
      </c>
      <c r="M8" s="49">
        <f>12350+1179</f>
        <v>13529</v>
      </c>
      <c r="N8" s="55">
        <f>12615+1203</f>
        <v>13818</v>
      </c>
    </row>
    <row r="9" spans="1:14" ht="12.75">
      <c r="A9" s="45" t="s">
        <v>16</v>
      </c>
      <c r="B9" s="48">
        <f>+B8+B6+B4</f>
        <v>3873</v>
      </c>
      <c r="C9" s="48">
        <f>+C8+C6+C4</f>
        <v>5724</v>
      </c>
      <c r="D9" s="48">
        <f>+D8+D6+D4</f>
        <v>7605</v>
      </c>
      <c r="E9" s="14"/>
      <c r="F9" s="5">
        <v>26244</v>
      </c>
      <c r="G9" s="5">
        <v>27333</v>
      </c>
      <c r="H9" s="5">
        <v>20517</v>
      </c>
      <c r="I9" s="14"/>
      <c r="J9" s="48">
        <f>+J8+J6+J4</f>
        <v>34096</v>
      </c>
      <c r="K9" s="48">
        <f>+K8+K6+K4</f>
        <v>37060</v>
      </c>
      <c r="L9" s="48">
        <f>+L8+L6+L4</f>
        <v>39563</v>
      </c>
      <c r="M9" s="48">
        <f>+M8+M6+M4</f>
        <v>42089</v>
      </c>
      <c r="N9" s="56">
        <f>+N8+N6+N4</f>
        <v>43652</v>
      </c>
    </row>
    <row r="10" spans="1:14" ht="12.75">
      <c r="A10" s="46" t="s">
        <v>13</v>
      </c>
      <c r="B10" s="2"/>
      <c r="C10" s="2">
        <f>+(C9-B9)/B9</f>
        <v>0.47792408985282725</v>
      </c>
      <c r="D10" s="2">
        <f>+(D9-C9)/C9</f>
        <v>0.32861635220125784</v>
      </c>
      <c r="E10" s="14"/>
      <c r="G10" s="2">
        <f>+(G9-F9)/F9</f>
        <v>0.04149519890260631</v>
      </c>
      <c r="H10" s="2">
        <f>+(H9-G9)/G9</f>
        <v>-0.2493688947426188</v>
      </c>
      <c r="I10" s="14"/>
      <c r="J10" s="2">
        <f>+(J9-D9)/D9</f>
        <v>3.4833662064431294</v>
      </c>
      <c r="K10" s="2">
        <f>+(K9-J9)/J9</f>
        <v>0.08693101830126701</v>
      </c>
      <c r="L10" s="2">
        <f>+(L9-K9)/K9</f>
        <v>0.06753912574203993</v>
      </c>
      <c r="M10" s="2">
        <f>+(M9-L9)/L9</f>
        <v>0.06384753431236256</v>
      </c>
      <c r="N10" s="54">
        <f>+(N9-M9)/M9</f>
        <v>0.0371355936230369</v>
      </c>
    </row>
    <row r="11" spans="1:14" ht="12.75">
      <c r="A11" s="45" t="s">
        <v>17</v>
      </c>
      <c r="B11" s="6">
        <v>-49</v>
      </c>
      <c r="C11" s="6">
        <v>-68</v>
      </c>
      <c r="D11" s="6">
        <v>-99</v>
      </c>
      <c r="E11" s="14"/>
      <c r="F11" s="6">
        <v>-1330</v>
      </c>
      <c r="G11" s="6">
        <v>-1298</v>
      </c>
      <c r="H11" s="6">
        <v>-1003</v>
      </c>
      <c r="I11" s="14"/>
      <c r="J11" s="6">
        <v>-7186</v>
      </c>
      <c r="K11" s="6">
        <v>-557</v>
      </c>
      <c r="L11" s="6">
        <v>-640</v>
      </c>
      <c r="M11" s="6">
        <v>-626</v>
      </c>
      <c r="N11" s="56">
        <v>-597</v>
      </c>
    </row>
    <row r="12" spans="1:14" ht="12.75">
      <c r="A12" s="45" t="s">
        <v>18</v>
      </c>
      <c r="B12" s="6">
        <v>-50</v>
      </c>
      <c r="C12" s="6">
        <v>-123</v>
      </c>
      <c r="D12" s="6">
        <v>-10</v>
      </c>
      <c r="E12" s="14"/>
      <c r="I12" s="14"/>
      <c r="J12" s="6">
        <v>-250</v>
      </c>
      <c r="K12" s="6">
        <v>-327</v>
      </c>
      <c r="L12" s="6">
        <v>-109</v>
      </c>
      <c r="M12" s="6">
        <v>-50</v>
      </c>
      <c r="N12" s="56">
        <v>-117</v>
      </c>
    </row>
    <row r="13" spans="1:14" ht="12.75">
      <c r="A13" s="47" t="s">
        <v>40</v>
      </c>
      <c r="C13" s="6"/>
      <c r="D13" s="6"/>
      <c r="E13" s="14"/>
      <c r="F13" s="6"/>
      <c r="G13" s="6"/>
      <c r="H13" s="6"/>
      <c r="I13" s="14"/>
      <c r="J13" s="6"/>
      <c r="K13" s="6">
        <v>-42511</v>
      </c>
      <c r="L13" s="6">
        <v>-318</v>
      </c>
      <c r="M13" s="6">
        <v>-10</v>
      </c>
      <c r="N13" s="56">
        <v>-24</v>
      </c>
    </row>
    <row r="14" spans="1:14" ht="12.75">
      <c r="A14" s="47" t="s">
        <v>41</v>
      </c>
      <c r="C14" s="6"/>
      <c r="D14" s="6"/>
      <c r="E14" s="14"/>
      <c r="F14" s="6"/>
      <c r="G14" s="6"/>
      <c r="H14" s="6"/>
      <c r="I14" s="14"/>
      <c r="J14" s="6"/>
      <c r="K14" s="6"/>
      <c r="L14" s="1">
        <v>760</v>
      </c>
      <c r="N14" s="56"/>
    </row>
    <row r="15" spans="1:14" s="18" customFormat="1" ht="12.75">
      <c r="A15" s="43" t="s">
        <v>5</v>
      </c>
      <c r="B15" s="49">
        <v>104</v>
      </c>
      <c r="C15" s="49">
        <v>819</v>
      </c>
      <c r="D15" s="49">
        <v>1766</v>
      </c>
      <c r="E15" s="50"/>
      <c r="F15" s="49">
        <v>3132</v>
      </c>
      <c r="G15" s="49">
        <v>6035</v>
      </c>
      <c r="H15" s="49">
        <v>2730</v>
      </c>
      <c r="I15" s="50"/>
      <c r="J15" s="49">
        <v>-392</v>
      </c>
      <c r="K15" s="49">
        <v>-37414</v>
      </c>
      <c r="L15" s="49">
        <v>5254</v>
      </c>
      <c r="M15" s="49">
        <v>6165</v>
      </c>
      <c r="N15" s="55">
        <v>4519</v>
      </c>
    </row>
    <row r="16" spans="1:14" ht="12.75">
      <c r="A16" s="45" t="s">
        <v>6</v>
      </c>
      <c r="B16" s="16">
        <v>115</v>
      </c>
      <c r="C16" s="16">
        <v>1027</v>
      </c>
      <c r="D16" s="16">
        <v>1121</v>
      </c>
      <c r="E16" s="14"/>
      <c r="F16" s="16">
        <f>+F17*F18</f>
        <v>-370.357</v>
      </c>
      <c r="G16" s="16">
        <f>+G17*G18</f>
        <v>1985.5859999999998</v>
      </c>
      <c r="H16" s="16">
        <f>+H17*H18</f>
        <v>-394.5</v>
      </c>
      <c r="I16" s="14"/>
      <c r="J16" s="16">
        <v>-5860</v>
      </c>
      <c r="K16" s="16">
        <v>-97217</v>
      </c>
      <c r="L16" s="16">
        <v>2639</v>
      </c>
      <c r="M16" s="16">
        <v>3364</v>
      </c>
      <c r="N16" s="53">
        <v>2905</v>
      </c>
    </row>
    <row r="17" spans="1:14" ht="12.75">
      <c r="A17" s="45" t="s">
        <v>0</v>
      </c>
      <c r="B17" s="4">
        <v>0.05</v>
      </c>
      <c r="C17" s="4">
        <v>0.4</v>
      </c>
      <c r="D17" s="4">
        <v>0.43</v>
      </c>
      <c r="E17" s="14"/>
      <c r="F17" s="4">
        <v>-0.31</v>
      </c>
      <c r="G17" s="4">
        <v>1.42</v>
      </c>
      <c r="H17" s="4">
        <v>-0.3</v>
      </c>
      <c r="I17" s="14"/>
      <c r="J17" s="4">
        <v>-1.32</v>
      </c>
      <c r="K17" s="4">
        <v>-21.82</v>
      </c>
      <c r="L17" s="4">
        <v>0.57</v>
      </c>
      <c r="M17" s="4">
        <v>0.72</v>
      </c>
      <c r="N17" s="57">
        <v>0.62</v>
      </c>
    </row>
    <row r="18" spans="1:14" ht="12.75">
      <c r="A18" s="45" t="s">
        <v>19</v>
      </c>
      <c r="B18" s="10">
        <v>2370</v>
      </c>
      <c r="C18" s="10">
        <v>2599</v>
      </c>
      <c r="D18" s="10">
        <v>2595</v>
      </c>
      <c r="E18" s="14"/>
      <c r="F18" s="10">
        <v>1194.7</v>
      </c>
      <c r="G18" s="10">
        <v>1398.3</v>
      </c>
      <c r="H18" s="10">
        <v>1315</v>
      </c>
      <c r="I18" s="14"/>
      <c r="J18" s="10">
        <v>4429.1</v>
      </c>
      <c r="K18" s="10">
        <v>4454.9</v>
      </c>
      <c r="L18" s="10">
        <v>4624</v>
      </c>
      <c r="M18" s="10">
        <v>4695</v>
      </c>
      <c r="N18" s="58">
        <v>4710</v>
      </c>
    </row>
    <row r="19" spans="1:14" ht="12.75">
      <c r="A19" s="45" t="s">
        <v>42</v>
      </c>
      <c r="B19" s="10">
        <v>2272</v>
      </c>
      <c r="C19" s="10">
        <v>7925</v>
      </c>
      <c r="D19" s="10">
        <v>8140</v>
      </c>
      <c r="E19" s="14"/>
      <c r="F19" s="10"/>
      <c r="G19" s="10"/>
      <c r="H19" s="10"/>
      <c r="I19" s="14"/>
      <c r="J19" s="11">
        <f>+J18*Historic!K25</f>
        <v>140978.253</v>
      </c>
      <c r="K19" s="11">
        <f>+K18*Historic!L25</f>
        <v>57869.151</v>
      </c>
      <c r="L19" s="11">
        <f>+L18*Historic!M25</f>
        <v>82492.16</v>
      </c>
      <c r="M19" s="11">
        <f>+M18*Historic!N25</f>
        <v>90566.55</v>
      </c>
      <c r="N19" s="11">
        <f>+N18*Historic!O25</f>
        <v>81906.90000000001</v>
      </c>
    </row>
    <row r="20" spans="5:11" ht="12.75">
      <c r="E20" s="14"/>
      <c r="I20" s="14"/>
      <c r="J20" s="11"/>
      <c r="K20" s="11"/>
    </row>
    <row r="21" spans="1:11" ht="12.75">
      <c r="A21" s="44" t="s">
        <v>1</v>
      </c>
      <c r="B21" s="3"/>
      <c r="C21" s="3"/>
      <c r="D21" s="3"/>
      <c r="E21" s="14"/>
      <c r="I21" s="14"/>
      <c r="J21" s="3"/>
      <c r="K21" s="3"/>
    </row>
    <row r="22" spans="1:14" ht="12.75">
      <c r="A22" s="45" t="s">
        <v>20</v>
      </c>
      <c r="B22" s="6"/>
      <c r="C22" s="6">
        <v>439</v>
      </c>
      <c r="D22" s="6">
        <v>816</v>
      </c>
      <c r="E22" s="14"/>
      <c r="F22" s="6">
        <v>15830</v>
      </c>
      <c r="G22" s="6">
        <v>15458</v>
      </c>
      <c r="I22" s="14"/>
      <c r="J22" s="6">
        <f>7289+37708+127420</f>
        <v>172417</v>
      </c>
      <c r="K22" s="6">
        <f>7061+37145+36986</f>
        <v>81192</v>
      </c>
      <c r="L22" s="6">
        <f>39656+39459</f>
        <v>79115</v>
      </c>
      <c r="M22" s="6">
        <f>39656+39667</f>
        <v>79323</v>
      </c>
      <c r="N22" s="56">
        <f>39813+40416</f>
        <v>80229</v>
      </c>
    </row>
    <row r="23" spans="1:14" ht="12.75">
      <c r="A23" s="45" t="s">
        <v>7</v>
      </c>
      <c r="B23" s="6">
        <v>3835</v>
      </c>
      <c r="C23" s="6">
        <v>10396</v>
      </c>
      <c r="D23" s="6">
        <v>10778</v>
      </c>
      <c r="E23" s="14"/>
      <c r="F23" s="6">
        <v>47951</v>
      </c>
      <c r="G23" s="6">
        <v>51239</v>
      </c>
      <c r="I23" s="14"/>
      <c r="J23" s="6">
        <v>209464</v>
      </c>
      <c r="K23" s="6">
        <v>115513</v>
      </c>
      <c r="L23" s="6">
        <v>121780</v>
      </c>
      <c r="M23" s="6">
        <v>123158</v>
      </c>
      <c r="N23" s="56">
        <v>122475</v>
      </c>
    </row>
    <row r="24" spans="1:14" ht="12.75">
      <c r="A24" s="46" t="s">
        <v>4</v>
      </c>
      <c r="B24" s="7"/>
      <c r="C24" s="7">
        <f>+C9/C23</f>
        <v>0.550596383224317</v>
      </c>
      <c r="D24" s="7">
        <f>+D9/D23</f>
        <v>0.7056040081647801</v>
      </c>
      <c r="E24" s="14"/>
      <c r="F24" s="7">
        <f>+F9/F23</f>
        <v>0.5473087109757878</v>
      </c>
      <c r="G24" s="7">
        <f>+G9/G23</f>
        <v>0.5334413239914908</v>
      </c>
      <c r="I24" s="14"/>
      <c r="J24" s="7">
        <f>+J9/J23</f>
        <v>0.16277737463239506</v>
      </c>
      <c r="K24" s="7">
        <f>+K9/K23</f>
        <v>0.3208296901647434</v>
      </c>
      <c r="L24" s="7">
        <f>+L9/L23</f>
        <v>0.3248727213007062</v>
      </c>
      <c r="M24" s="7">
        <f>+M9/M23</f>
        <v>0.3417479985059842</v>
      </c>
      <c r="N24" s="60">
        <f>+N9/N23</f>
        <v>0.35641559501939174</v>
      </c>
    </row>
    <row r="25" spans="1:9" ht="12.75">
      <c r="A25" s="47"/>
      <c r="E25" s="14"/>
      <c r="I25" s="14"/>
    </row>
    <row r="26" spans="1:11" ht="12.75">
      <c r="A26" s="44" t="s">
        <v>2</v>
      </c>
      <c r="B26" s="3"/>
      <c r="C26" s="3"/>
      <c r="D26" s="3"/>
      <c r="E26" s="14"/>
      <c r="I26" s="14"/>
      <c r="J26" s="3"/>
      <c r="K26" s="3"/>
    </row>
    <row r="27" spans="1:14" ht="12.75">
      <c r="A27" s="45" t="s">
        <v>9</v>
      </c>
      <c r="B27" s="8">
        <f>+B15/B9</f>
        <v>0.026852569067906017</v>
      </c>
      <c r="C27" s="8">
        <f>+C15/C9</f>
        <v>0.1430817610062893</v>
      </c>
      <c r="D27" s="8">
        <f>+D15/D9</f>
        <v>0.23221564760026298</v>
      </c>
      <c r="E27" s="14"/>
      <c r="F27" s="8">
        <f>+F15/F9</f>
        <v>0.11934156378600823</v>
      </c>
      <c r="G27" s="8">
        <f>+G15/G9</f>
        <v>0.2207953755533604</v>
      </c>
      <c r="H27" s="8">
        <f>+H15/H9</f>
        <v>0.1330603889457523</v>
      </c>
      <c r="I27" s="14"/>
      <c r="J27" s="8">
        <f>+J15/J9</f>
        <v>-0.011496949788831534</v>
      </c>
      <c r="K27" s="8">
        <f>+K15/K9</f>
        <v>-1.0095520777118188</v>
      </c>
      <c r="L27" s="8">
        <f>+L15/L9</f>
        <v>0.13280084927836616</v>
      </c>
      <c r="M27" s="8">
        <f>+M15/M9</f>
        <v>0.14647532609470407</v>
      </c>
      <c r="N27" s="59">
        <f>+N15/N9</f>
        <v>0.10352332081004306</v>
      </c>
    </row>
    <row r="28" spans="1:14" ht="12.75">
      <c r="A28" s="45" t="s">
        <v>10</v>
      </c>
      <c r="B28" s="8">
        <f>+B16/B9</f>
        <v>0.029692744642396074</v>
      </c>
      <c r="C28" s="8">
        <f>+C16/C9</f>
        <v>0.1794199860237596</v>
      </c>
      <c r="D28" s="8">
        <f>+D16/D9</f>
        <v>0.14740302432610125</v>
      </c>
      <c r="E28" s="14"/>
      <c r="F28" s="8">
        <f>+F16/F9</f>
        <v>-0.014112063709800336</v>
      </c>
      <c r="G28" s="8">
        <f>+G16/G9</f>
        <v>0.07264427614970914</v>
      </c>
      <c r="H28" s="8">
        <f>+H16/H9</f>
        <v>-0.01922795730369937</v>
      </c>
      <c r="I28" s="14"/>
      <c r="J28" s="8">
        <f>+J16/J9</f>
        <v>-0.17186766776161427</v>
      </c>
      <c r="K28" s="8">
        <f>+K16/K9</f>
        <v>-2.62323259579061</v>
      </c>
      <c r="L28" s="8">
        <f>+L16/L9</f>
        <v>0.06670373834137958</v>
      </c>
      <c r="M28" s="8">
        <f>+M16/M9</f>
        <v>0.07992587136781582</v>
      </c>
      <c r="N28" s="59">
        <f>+N16/N9</f>
        <v>0.06654906991661322</v>
      </c>
    </row>
    <row r="29" spans="1:14" ht="12.75">
      <c r="A29" s="45" t="s">
        <v>8</v>
      </c>
      <c r="B29" s="8">
        <f>+B16/B23</f>
        <v>0.02998696219035202</v>
      </c>
      <c r="C29" s="8">
        <f>+C16/C23</f>
        <v>0.09878799538283956</v>
      </c>
      <c r="D29" s="8">
        <f>+D16/D23</f>
        <v>0.10400816478010763</v>
      </c>
      <c r="E29" s="14"/>
      <c r="F29" s="8">
        <f>+F16/F23</f>
        <v>-0.007723655398219016</v>
      </c>
      <c r="G29" s="8">
        <f>+G16/G23</f>
        <v>0.03875145884970432</v>
      </c>
      <c r="H29" s="8"/>
      <c r="I29" s="14"/>
      <c r="J29" s="8">
        <f>+J16/J23</f>
        <v>-0.027976167742428292</v>
      </c>
      <c r="K29" s="8">
        <f>+K16/K23</f>
        <v>-0.8416109009375569</v>
      </c>
      <c r="L29" s="8">
        <f>+L16/L23</f>
        <v>0.021670224995894237</v>
      </c>
      <c r="M29" s="8">
        <f>+M16/M23</f>
        <v>0.027314506568797803</v>
      </c>
      <c r="N29" s="59">
        <f>+N16/N23</f>
        <v>0.0237191263523168</v>
      </c>
    </row>
  </sheetData>
  <mergeCells count="3">
    <mergeCell ref="B1:D1"/>
    <mergeCell ref="F1:H1"/>
    <mergeCell ref="J1:N1"/>
  </mergeCells>
  <printOptions gridLines="1" horizontalCentered="1"/>
  <pageMargins left="0.25" right="0.25" top="0.75" bottom="0.75" header="0.5" footer="0.5"/>
  <pageSetup horizontalDpi="300" verticalDpi="300" orientation="landscape" r:id="rId1"/>
  <headerFooter alignWithMargins="0">
    <oddHeader>&amp;C&amp;A</oddHeader>
    <oddFooter>&amp;CAOL Time Warner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98"/>
  <sheetViews>
    <sheetView zoomScale="99" zoomScaleNormal="99" workbookViewId="0" topLeftCell="A84">
      <selection activeCell="A1" sqref="A1"/>
    </sheetView>
  </sheetViews>
  <sheetFormatPr defaultColWidth="9.140625" defaultRowHeight="12.75"/>
  <cols>
    <col min="1" max="1" width="17.7109375" style="1" customWidth="1"/>
    <col min="2" max="15" width="8.28125" style="1" customWidth="1"/>
    <col min="16" max="16384" width="9.140625" style="1" customWidth="1"/>
  </cols>
  <sheetData>
    <row r="1" spans="2:15" s="18" customFormat="1" ht="12.75">
      <c r="B1" s="19">
        <v>1992</v>
      </c>
      <c r="C1" s="19">
        <v>1993</v>
      </c>
      <c r="D1" s="19">
        <v>1994</v>
      </c>
      <c r="E1" s="19">
        <v>1995</v>
      </c>
      <c r="F1" s="19">
        <v>1996</v>
      </c>
      <c r="G1" s="19">
        <v>1997</v>
      </c>
      <c r="H1" s="19">
        <v>1998</v>
      </c>
      <c r="I1" s="19">
        <v>1999</v>
      </c>
      <c r="J1" s="19">
        <v>2000</v>
      </c>
      <c r="K1" s="19">
        <v>2001</v>
      </c>
      <c r="L1" s="19">
        <v>2002</v>
      </c>
      <c r="M1" s="19">
        <v>2003</v>
      </c>
      <c r="N1" s="19">
        <v>2004</v>
      </c>
      <c r="O1" s="19">
        <v>2005</v>
      </c>
    </row>
    <row r="2" s="20" customFormat="1" ht="12.75">
      <c r="A2" s="20" t="s">
        <v>24</v>
      </c>
    </row>
    <row r="3" spans="1:12" ht="12.75">
      <c r="A3" s="1" t="s">
        <v>21</v>
      </c>
      <c r="B3" s="11">
        <v>26.591</v>
      </c>
      <c r="C3" s="11">
        <v>40.019</v>
      </c>
      <c r="D3" s="11">
        <v>104.41</v>
      </c>
      <c r="E3" s="11">
        <v>394.29</v>
      </c>
      <c r="F3" s="11">
        <v>1093.854</v>
      </c>
      <c r="G3" s="11">
        <v>1685.228</v>
      </c>
      <c r="H3" s="11">
        <v>2600</v>
      </c>
      <c r="I3" s="11">
        <v>4777</v>
      </c>
      <c r="J3" s="11"/>
      <c r="K3" s="11"/>
      <c r="L3" s="11"/>
    </row>
    <row r="4" spans="1:12" ht="12.75">
      <c r="A4" s="1" t="s">
        <v>25</v>
      </c>
      <c r="B4" s="11">
        <v>13070</v>
      </c>
      <c r="C4" s="11">
        <v>6581</v>
      </c>
      <c r="D4" s="11">
        <v>7396</v>
      </c>
      <c r="E4" s="11">
        <v>8067</v>
      </c>
      <c r="F4" s="11">
        <v>10064</v>
      </c>
      <c r="G4" s="11">
        <v>13294</v>
      </c>
      <c r="H4" s="11">
        <v>14582</v>
      </c>
      <c r="I4" s="11">
        <v>27333</v>
      </c>
      <c r="J4" s="11"/>
      <c r="K4" s="11"/>
      <c r="L4" s="11"/>
    </row>
    <row r="5" spans="1:15" s="21" customFormat="1" ht="12.75">
      <c r="A5" s="21" t="s">
        <v>26</v>
      </c>
      <c r="B5" s="22"/>
      <c r="C5" s="22"/>
      <c r="D5" s="22"/>
      <c r="E5" s="22"/>
      <c r="F5" s="22"/>
      <c r="G5" s="22"/>
      <c r="H5" s="22"/>
      <c r="I5" s="22"/>
      <c r="J5" s="22">
        <v>6886</v>
      </c>
      <c r="K5" s="22">
        <f>+'Financial Data'!J9</f>
        <v>34096</v>
      </c>
      <c r="L5" s="22">
        <f>+'Financial Data'!K9</f>
        <v>37060</v>
      </c>
      <c r="M5" s="22">
        <f>+'Financial Data'!L9</f>
        <v>39563</v>
      </c>
      <c r="N5" s="22">
        <f>+'Financial Data'!M9</f>
        <v>42089</v>
      </c>
      <c r="O5" s="22">
        <f>+'Financial Data'!N9</f>
        <v>43652</v>
      </c>
    </row>
    <row r="6" spans="2:12" ht="12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20" customFormat="1" ht="12.75">
      <c r="A7" s="20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>
      <c r="A8" s="1" t="s">
        <v>21</v>
      </c>
      <c r="B8" s="11">
        <v>23.604</v>
      </c>
      <c r="C8" s="11">
        <v>32.402</v>
      </c>
      <c r="D8" s="11">
        <v>148.288</v>
      </c>
      <c r="E8" s="11">
        <v>406.464</v>
      </c>
      <c r="F8" s="11">
        <v>958.754</v>
      </c>
      <c r="G8" s="11">
        <v>846.688</v>
      </c>
      <c r="H8" s="11">
        <v>2214</v>
      </c>
      <c r="I8" s="11">
        <v>5348</v>
      </c>
      <c r="J8" s="11"/>
      <c r="K8" s="11"/>
      <c r="L8" s="11"/>
    </row>
    <row r="9" spans="1:12" ht="12.75">
      <c r="A9" s="1" t="s">
        <v>25</v>
      </c>
      <c r="B9" s="11">
        <v>27366</v>
      </c>
      <c r="C9" s="11">
        <v>16892</v>
      </c>
      <c r="D9" s="11">
        <v>16716</v>
      </c>
      <c r="E9" s="11">
        <v>22132</v>
      </c>
      <c r="F9" s="11">
        <v>35064</v>
      </c>
      <c r="G9" s="11">
        <v>34163</v>
      </c>
      <c r="H9" s="11">
        <v>31640</v>
      </c>
      <c r="I9" s="11">
        <v>51239</v>
      </c>
      <c r="J9" s="11"/>
      <c r="K9" s="11"/>
      <c r="L9" s="11"/>
    </row>
    <row r="10" spans="1:15" s="21" customFormat="1" ht="12.75">
      <c r="A10" s="21" t="s">
        <v>26</v>
      </c>
      <c r="B10" s="22"/>
      <c r="C10" s="22"/>
      <c r="D10" s="22"/>
      <c r="E10" s="22"/>
      <c r="F10" s="22"/>
      <c r="G10" s="22"/>
      <c r="H10" s="22"/>
      <c r="I10" s="22"/>
      <c r="J10" s="22">
        <v>11050</v>
      </c>
      <c r="K10" s="22">
        <f>+'Financial Data'!J23</f>
        <v>209464</v>
      </c>
      <c r="L10" s="22">
        <f>+'Financial Data'!K23</f>
        <v>115513</v>
      </c>
      <c r="M10" s="22">
        <f>+'Financial Data'!L23</f>
        <v>121780</v>
      </c>
      <c r="N10" s="22">
        <f>+'Financial Data'!M23</f>
        <v>123158</v>
      </c>
      <c r="O10" s="22">
        <f>+'Financial Data'!N23</f>
        <v>122475</v>
      </c>
    </row>
    <row r="11" spans="2:12" ht="12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="20" customFormat="1" ht="12.75">
      <c r="A12" s="20" t="s">
        <v>28</v>
      </c>
    </row>
    <row r="13" spans="1:12" ht="12.75">
      <c r="A13" s="1" t="s">
        <v>21</v>
      </c>
      <c r="B13" s="11">
        <v>3.538</v>
      </c>
      <c r="C13" s="11">
        <v>4.21</v>
      </c>
      <c r="D13" s="11">
        <v>6.21</v>
      </c>
      <c r="E13" s="11">
        <v>-33.647</v>
      </c>
      <c r="F13" s="11">
        <v>29.816</v>
      </c>
      <c r="G13" s="11">
        <v>-499.347</v>
      </c>
      <c r="H13" s="11">
        <v>92</v>
      </c>
      <c r="I13" s="11">
        <v>762</v>
      </c>
      <c r="J13" s="11"/>
      <c r="K13" s="11"/>
      <c r="L13" s="11"/>
    </row>
    <row r="14" spans="1:12" ht="12.75">
      <c r="A14" s="1" t="s">
        <v>25</v>
      </c>
      <c r="B14" s="11">
        <v>86</v>
      </c>
      <c r="C14" s="11">
        <v>-221</v>
      </c>
      <c r="D14" s="11">
        <v>-91</v>
      </c>
      <c r="E14" s="11">
        <v>-166</v>
      </c>
      <c r="F14" s="11">
        <v>-191</v>
      </c>
      <c r="G14" s="11">
        <v>246</v>
      </c>
      <c r="H14" s="11">
        <v>168</v>
      </c>
      <c r="I14" s="11">
        <v>1948</v>
      </c>
      <c r="J14" s="11"/>
      <c r="K14" s="11"/>
      <c r="L14" s="11"/>
    </row>
    <row r="15" spans="1:15" s="21" customFormat="1" ht="12.75">
      <c r="A15" s="21" t="s">
        <v>26</v>
      </c>
      <c r="B15" s="22"/>
      <c r="C15" s="22"/>
      <c r="D15" s="22"/>
      <c r="E15" s="22"/>
      <c r="F15" s="22"/>
      <c r="G15" s="22"/>
      <c r="H15" s="22"/>
      <c r="I15" s="22"/>
      <c r="J15" s="22">
        <v>1232</v>
      </c>
      <c r="K15" s="22">
        <f>+'Financial Data'!J16</f>
        <v>-5860</v>
      </c>
      <c r="L15" s="22">
        <f>+'Financial Data'!K16</f>
        <v>-97217</v>
      </c>
      <c r="M15" s="22">
        <f>+'Financial Data'!L16</f>
        <v>2639</v>
      </c>
      <c r="N15" s="22">
        <f>+'Financial Data'!M16</f>
        <v>3364</v>
      </c>
      <c r="O15" s="22">
        <f>+'Financial Data'!N16</f>
        <v>2905</v>
      </c>
    </row>
    <row r="16" spans="2:12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="20" customFormat="1" ht="12.75">
      <c r="A17" s="20" t="s">
        <v>29</v>
      </c>
    </row>
    <row r="18" spans="1:12" ht="12.75">
      <c r="A18" s="1" t="s">
        <v>21</v>
      </c>
      <c r="B18" s="11">
        <v>73.993</v>
      </c>
      <c r="C18" s="11">
        <v>218.004</v>
      </c>
      <c r="D18" s="11">
        <v>412.965</v>
      </c>
      <c r="E18" s="11">
        <v>1652.42</v>
      </c>
      <c r="F18" s="11">
        <v>4052.387</v>
      </c>
      <c r="G18" s="11">
        <v>5573.013</v>
      </c>
      <c r="H18" s="11">
        <v>22728.234</v>
      </c>
      <c r="I18" s="11">
        <v>119515.773</v>
      </c>
      <c r="J18" s="11">
        <v>121043.578</v>
      </c>
      <c r="K18" s="11"/>
      <c r="L18" s="11"/>
    </row>
    <row r="19" spans="1:12" ht="12.75">
      <c r="A19" s="1" t="s">
        <v>25</v>
      </c>
      <c r="B19" s="11">
        <v>10881</v>
      </c>
      <c r="C19" s="11">
        <v>16739.775</v>
      </c>
      <c r="D19" s="11">
        <v>13322.912</v>
      </c>
      <c r="E19" s="11">
        <v>14684.138</v>
      </c>
      <c r="F19" s="11">
        <v>20962.5</v>
      </c>
      <c r="G19" s="11">
        <v>35718.199</v>
      </c>
      <c r="H19" s="11">
        <v>69066.133</v>
      </c>
      <c r="I19" s="11">
        <v>85280.227</v>
      </c>
      <c r="J19" s="11">
        <v>63387.336</v>
      </c>
      <c r="K19" s="11"/>
      <c r="L19" s="11"/>
    </row>
    <row r="20" spans="1:15" s="21" customFormat="1" ht="12.75">
      <c r="A20" s="21" t="s">
        <v>26</v>
      </c>
      <c r="B20" s="22"/>
      <c r="C20" s="22"/>
      <c r="D20" s="22"/>
      <c r="E20" s="22"/>
      <c r="F20" s="22"/>
      <c r="G20" s="22"/>
      <c r="H20" s="22"/>
      <c r="I20" s="22"/>
      <c r="J20" s="22"/>
      <c r="K20" s="22">
        <f>+'Financial Data'!J19</f>
        <v>140978.253</v>
      </c>
      <c r="L20" s="22">
        <f>+'Financial Data'!K19</f>
        <v>57869.151</v>
      </c>
      <c r="M20" s="22">
        <f>+'Financial Data'!L19</f>
        <v>82492.16</v>
      </c>
      <c r="N20" s="22">
        <f>+'Financial Data'!M19</f>
        <v>90566.55</v>
      </c>
      <c r="O20" s="22">
        <f>+'Financial Data'!N19</f>
        <v>81906.90000000001</v>
      </c>
    </row>
    <row r="21" spans="2:12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="20" customFormat="1" ht="12.75">
      <c r="A22" s="20" t="s">
        <v>39</v>
      </c>
    </row>
    <row r="23" spans="1:12" ht="12.75">
      <c r="A23" s="1" t="s">
        <v>21</v>
      </c>
      <c r="B23" s="12">
        <v>0.229</v>
      </c>
      <c r="C23" s="12">
        <v>0.457</v>
      </c>
      <c r="D23" s="12">
        <v>0.875</v>
      </c>
      <c r="E23" s="12">
        <v>2.344</v>
      </c>
      <c r="F23" s="12">
        <v>2.078</v>
      </c>
      <c r="G23" s="12">
        <v>5.656</v>
      </c>
      <c r="H23" s="12">
        <v>38.781</v>
      </c>
      <c r="I23" s="12">
        <v>75.875</v>
      </c>
      <c r="J23" s="12">
        <v>34.8</v>
      </c>
      <c r="K23" s="12"/>
      <c r="L23" s="12"/>
    </row>
    <row r="24" spans="1:12" ht="12.75">
      <c r="A24" s="1" t="s">
        <v>25</v>
      </c>
      <c r="B24" s="12">
        <v>14.625</v>
      </c>
      <c r="C24" s="12">
        <v>22.125</v>
      </c>
      <c r="D24" s="12">
        <v>17.563</v>
      </c>
      <c r="E24" s="12">
        <v>18.938</v>
      </c>
      <c r="F24" s="12">
        <v>18.75</v>
      </c>
      <c r="G24" s="12">
        <v>31</v>
      </c>
      <c r="H24" s="12">
        <v>62.063</v>
      </c>
      <c r="I24" s="12">
        <v>72.313</v>
      </c>
      <c r="J24" s="12">
        <v>52.24</v>
      </c>
      <c r="K24" s="12"/>
      <c r="L24" s="12"/>
    </row>
    <row r="25" spans="1:15" s="21" customFormat="1" ht="12.75">
      <c r="A25" s="21" t="s">
        <v>26</v>
      </c>
      <c r="B25" s="24"/>
      <c r="C25" s="24"/>
      <c r="D25" s="24"/>
      <c r="E25" s="24"/>
      <c r="F25" s="24"/>
      <c r="G25" s="24"/>
      <c r="H25" s="24"/>
      <c r="I25" s="24"/>
      <c r="J25" s="24"/>
      <c r="K25" s="24">
        <v>31.83</v>
      </c>
      <c r="L25" s="24">
        <v>12.99</v>
      </c>
      <c r="M25" s="21">
        <v>17.84</v>
      </c>
      <c r="N25" s="21">
        <v>19.29</v>
      </c>
      <c r="O25" s="21">
        <v>17.39</v>
      </c>
    </row>
    <row r="28" ht="25.5">
      <c r="A28" s="21" t="s">
        <v>45</v>
      </c>
    </row>
    <row r="29" spans="1:4" ht="12.75">
      <c r="A29" t="s">
        <v>43</v>
      </c>
      <c r="B29" t="s">
        <v>44</v>
      </c>
      <c r="D29"/>
    </row>
    <row r="30" spans="1:4" ht="12.75">
      <c r="A30" s="61">
        <v>38777</v>
      </c>
      <c r="B30">
        <v>17.19</v>
      </c>
      <c r="D30"/>
    </row>
    <row r="31" spans="1:4" ht="12.75">
      <c r="A31" s="61">
        <v>38749</v>
      </c>
      <c r="B31">
        <v>17.31</v>
      </c>
      <c r="D31"/>
    </row>
    <row r="32" spans="1:4" ht="12.75">
      <c r="A32" s="61">
        <v>38720</v>
      </c>
      <c r="B32">
        <v>17.48</v>
      </c>
      <c r="D32"/>
    </row>
    <row r="33" spans="1:4" ht="12.75">
      <c r="A33" s="61">
        <v>38687</v>
      </c>
      <c r="B33">
        <v>17.39</v>
      </c>
      <c r="D33"/>
    </row>
    <row r="34" spans="1:4" ht="12.75">
      <c r="A34" s="61">
        <v>38657</v>
      </c>
      <c r="B34">
        <v>17.93</v>
      </c>
      <c r="D34"/>
    </row>
    <row r="35" spans="1:4" ht="12.75">
      <c r="A35" s="61">
        <v>38628</v>
      </c>
      <c r="B35">
        <v>17.73</v>
      </c>
      <c r="D35"/>
    </row>
    <row r="36" spans="1:4" ht="12.75">
      <c r="A36" s="61">
        <v>38596</v>
      </c>
      <c r="B36">
        <v>18.01</v>
      </c>
      <c r="D36"/>
    </row>
    <row r="37" spans="1:4" ht="12.75">
      <c r="A37" s="61">
        <v>38565</v>
      </c>
      <c r="B37">
        <v>17.82</v>
      </c>
      <c r="D37"/>
    </row>
    <row r="38" spans="1:4" ht="12.75">
      <c r="A38" s="61">
        <v>38534</v>
      </c>
      <c r="B38">
        <v>16.88</v>
      </c>
      <c r="D38"/>
    </row>
    <row r="39" spans="1:4" ht="12.75">
      <c r="A39" s="61">
        <v>38504</v>
      </c>
      <c r="B39">
        <v>16.57</v>
      </c>
      <c r="D39"/>
    </row>
    <row r="40" spans="1:4" ht="12.75">
      <c r="A40" s="61">
        <v>38474</v>
      </c>
      <c r="B40">
        <v>17.25</v>
      </c>
      <c r="D40"/>
    </row>
    <row r="41" spans="1:4" ht="12.75">
      <c r="A41" s="61">
        <v>38443</v>
      </c>
      <c r="B41">
        <v>16.67</v>
      </c>
      <c r="D41"/>
    </row>
    <row r="42" spans="1:4" ht="12.75">
      <c r="A42" s="61">
        <v>38412</v>
      </c>
      <c r="B42">
        <v>17.4</v>
      </c>
      <c r="D42"/>
    </row>
    <row r="43" spans="1:4" ht="12.75">
      <c r="A43" s="61">
        <v>38384</v>
      </c>
      <c r="B43">
        <v>17.08</v>
      </c>
      <c r="D43"/>
    </row>
    <row r="44" spans="1:4" ht="12.75">
      <c r="A44" s="61">
        <v>38355</v>
      </c>
      <c r="B44">
        <v>17.85</v>
      </c>
      <c r="D44"/>
    </row>
    <row r="45" spans="1:4" ht="12.75">
      <c r="A45" s="61">
        <v>38322</v>
      </c>
      <c r="B45">
        <v>19.29</v>
      </c>
      <c r="D45"/>
    </row>
    <row r="46" spans="1:4" ht="12.75">
      <c r="A46" s="61">
        <v>38292</v>
      </c>
      <c r="B46">
        <v>17.56</v>
      </c>
      <c r="D46"/>
    </row>
    <row r="47" spans="1:4" ht="12.75">
      <c r="A47" s="61">
        <v>38261</v>
      </c>
      <c r="B47">
        <v>16.5</v>
      </c>
      <c r="D47"/>
    </row>
    <row r="48" spans="1:4" ht="12.75">
      <c r="A48" s="61">
        <v>38231</v>
      </c>
      <c r="B48">
        <v>16</v>
      </c>
      <c r="D48"/>
    </row>
    <row r="49" spans="1:4" ht="12.75">
      <c r="A49" s="61">
        <v>38201</v>
      </c>
      <c r="B49">
        <v>16.21</v>
      </c>
      <c r="D49"/>
    </row>
    <row r="50" spans="1:4" ht="12.75">
      <c r="A50" s="61">
        <v>38169</v>
      </c>
      <c r="B50">
        <v>16.51</v>
      </c>
      <c r="D50"/>
    </row>
    <row r="51" spans="1:4" ht="12.75">
      <c r="A51" s="61">
        <v>38139</v>
      </c>
      <c r="B51">
        <v>17.43</v>
      </c>
      <c r="D51"/>
    </row>
    <row r="52" spans="1:4" ht="12.75">
      <c r="A52" s="61">
        <v>38110</v>
      </c>
      <c r="B52">
        <v>16.9</v>
      </c>
      <c r="D52"/>
    </row>
    <row r="53" spans="1:4" ht="12.75">
      <c r="A53" s="61">
        <v>38078</v>
      </c>
      <c r="B53">
        <v>16.68</v>
      </c>
      <c r="D53"/>
    </row>
    <row r="54" spans="1:4" ht="12.75">
      <c r="A54" s="61">
        <v>38047</v>
      </c>
      <c r="B54">
        <v>16.72</v>
      </c>
      <c r="D54"/>
    </row>
    <row r="55" spans="1:4" ht="12.75">
      <c r="A55" s="61">
        <v>38019</v>
      </c>
      <c r="B55">
        <v>17.1</v>
      </c>
      <c r="D55"/>
    </row>
    <row r="56" spans="1:4" ht="12.75">
      <c r="A56" s="61">
        <v>37988</v>
      </c>
      <c r="B56">
        <v>17.42</v>
      </c>
      <c r="D56"/>
    </row>
    <row r="57" spans="1:4" ht="12.75">
      <c r="A57" s="61">
        <v>37956</v>
      </c>
      <c r="B57">
        <v>17.84</v>
      </c>
      <c r="D57"/>
    </row>
    <row r="58" spans="1:4" ht="12.75">
      <c r="A58" s="61">
        <v>37928</v>
      </c>
      <c r="B58">
        <v>16.14</v>
      </c>
      <c r="D58"/>
    </row>
    <row r="59" spans="1:4" ht="12.75">
      <c r="A59" s="61">
        <v>37895</v>
      </c>
      <c r="B59">
        <v>15.16</v>
      </c>
      <c r="D59"/>
    </row>
    <row r="60" spans="1:4" ht="12.75">
      <c r="A60" s="61">
        <v>37866</v>
      </c>
      <c r="B60">
        <v>14.98</v>
      </c>
      <c r="D60"/>
    </row>
    <row r="61" spans="1:4" ht="12.75">
      <c r="A61" s="61">
        <v>37834</v>
      </c>
      <c r="B61">
        <v>16.22</v>
      </c>
      <c r="D61"/>
    </row>
    <row r="62" spans="1:4" ht="12.75">
      <c r="A62" s="61">
        <v>37803</v>
      </c>
      <c r="B62">
        <v>15.3</v>
      </c>
      <c r="D62"/>
    </row>
    <row r="63" spans="1:4" ht="12.75">
      <c r="A63" s="61">
        <v>37774</v>
      </c>
      <c r="B63">
        <v>15.95</v>
      </c>
      <c r="D63"/>
    </row>
    <row r="64" spans="1:4" ht="12.75">
      <c r="A64" s="61">
        <v>37742</v>
      </c>
      <c r="B64">
        <v>15.09</v>
      </c>
      <c r="D64"/>
    </row>
    <row r="65" spans="1:4" ht="12.75">
      <c r="A65" s="61">
        <v>37712</v>
      </c>
      <c r="B65">
        <v>13.56</v>
      </c>
      <c r="D65"/>
    </row>
    <row r="66" spans="1:4" ht="12.75">
      <c r="A66" s="61">
        <v>37683</v>
      </c>
      <c r="B66">
        <v>10.77</v>
      </c>
      <c r="D66"/>
    </row>
    <row r="67" spans="1:4" ht="12.75">
      <c r="A67" s="61">
        <v>37655</v>
      </c>
      <c r="B67">
        <v>11.22</v>
      </c>
      <c r="D67"/>
    </row>
    <row r="68" spans="1:4" ht="12.75">
      <c r="A68" s="61">
        <v>37623</v>
      </c>
      <c r="B68">
        <v>11.56</v>
      </c>
      <c r="D68"/>
    </row>
    <row r="69" spans="1:4" ht="12.75">
      <c r="A69" s="61">
        <v>37592</v>
      </c>
      <c r="B69">
        <v>12.99</v>
      </c>
      <c r="D69"/>
    </row>
    <row r="70" spans="1:4" ht="12.75">
      <c r="A70" s="61">
        <v>37561</v>
      </c>
      <c r="B70">
        <v>16.23</v>
      </c>
      <c r="D70"/>
    </row>
    <row r="71" spans="1:4" ht="12.75">
      <c r="A71" s="61">
        <v>37530</v>
      </c>
      <c r="B71">
        <v>14.63</v>
      </c>
      <c r="D71"/>
    </row>
    <row r="72" spans="1:4" ht="12.75">
      <c r="A72" s="61">
        <v>37502</v>
      </c>
      <c r="B72">
        <v>11.6</v>
      </c>
      <c r="D72"/>
    </row>
    <row r="73" spans="1:4" ht="12.75">
      <c r="A73" s="61">
        <v>37469</v>
      </c>
      <c r="B73">
        <v>12.54</v>
      </c>
      <c r="D73"/>
    </row>
    <row r="74" spans="1:4" ht="12.75">
      <c r="A74" s="61">
        <v>37438</v>
      </c>
      <c r="B74">
        <v>11.4</v>
      </c>
      <c r="D74"/>
    </row>
    <row r="75" spans="1:4" ht="12.75">
      <c r="A75" s="61">
        <v>37410</v>
      </c>
      <c r="B75">
        <v>14.59</v>
      </c>
      <c r="D75"/>
    </row>
    <row r="76" spans="1:4" ht="12.75">
      <c r="A76" s="61">
        <v>37377</v>
      </c>
      <c r="B76">
        <v>18.54</v>
      </c>
      <c r="D76"/>
    </row>
    <row r="77" spans="1:4" ht="12.75">
      <c r="A77" s="61">
        <v>37347</v>
      </c>
      <c r="B77">
        <v>18.86</v>
      </c>
      <c r="D77"/>
    </row>
    <row r="78" spans="1:4" ht="12.75">
      <c r="A78" s="61">
        <v>37316</v>
      </c>
      <c r="B78">
        <v>23.45</v>
      </c>
      <c r="D78"/>
    </row>
    <row r="79" spans="1:4" ht="12.75">
      <c r="A79" s="61">
        <v>37288</v>
      </c>
      <c r="B79">
        <v>24.59</v>
      </c>
      <c r="D79"/>
    </row>
    <row r="80" spans="1:4" ht="12.75">
      <c r="A80" s="61">
        <v>37258</v>
      </c>
      <c r="B80">
        <v>26.09</v>
      </c>
      <c r="D80"/>
    </row>
    <row r="81" spans="1:4" ht="12.75">
      <c r="A81" s="61">
        <v>37228</v>
      </c>
      <c r="B81">
        <v>31.83</v>
      </c>
      <c r="D81"/>
    </row>
    <row r="82" spans="1:4" ht="12.75">
      <c r="A82" s="61">
        <v>37196</v>
      </c>
      <c r="B82">
        <v>34.61</v>
      </c>
      <c r="D82"/>
    </row>
    <row r="83" spans="1:4" ht="12.75">
      <c r="A83" s="61">
        <v>37165</v>
      </c>
      <c r="B83">
        <v>30.84</v>
      </c>
      <c r="D83"/>
    </row>
    <row r="84" spans="1:4" ht="12.75">
      <c r="A84" s="61">
        <v>37138</v>
      </c>
      <c r="B84">
        <v>32.82</v>
      </c>
      <c r="D84"/>
    </row>
    <row r="85" spans="1:4" ht="12.75">
      <c r="A85" s="61">
        <v>37104</v>
      </c>
      <c r="B85">
        <v>37.03</v>
      </c>
      <c r="D85"/>
    </row>
    <row r="86" spans="1:4" ht="12.75">
      <c r="A86" s="61">
        <v>37074</v>
      </c>
      <c r="B86">
        <v>45.07</v>
      </c>
      <c r="D86"/>
    </row>
    <row r="87" spans="1:4" ht="12.75">
      <c r="A87" s="61">
        <v>37043</v>
      </c>
      <c r="B87">
        <v>52.55</v>
      </c>
      <c r="D87"/>
    </row>
    <row r="88" spans="1:4" ht="12.75">
      <c r="A88" s="61">
        <v>37012</v>
      </c>
      <c r="B88">
        <v>51.75</v>
      </c>
      <c r="D88"/>
    </row>
    <row r="89" spans="1:4" ht="12.75">
      <c r="A89" s="61">
        <v>36983</v>
      </c>
      <c r="B89">
        <v>50.07</v>
      </c>
      <c r="D89"/>
    </row>
    <row r="90" spans="1:4" ht="12.75">
      <c r="A90" s="61">
        <v>36951</v>
      </c>
      <c r="B90">
        <v>39.81</v>
      </c>
      <c r="D90"/>
    </row>
    <row r="91" spans="1:4" ht="12.75">
      <c r="A91" s="61">
        <v>36923</v>
      </c>
      <c r="B91">
        <v>43.66</v>
      </c>
      <c r="D91"/>
    </row>
    <row r="92" spans="1:4" ht="12.75">
      <c r="A92" s="61">
        <v>36893</v>
      </c>
      <c r="B92">
        <v>52.12</v>
      </c>
      <c r="D92"/>
    </row>
    <row r="93" spans="1:7" ht="12.75">
      <c r="A93" s="62">
        <v>36874</v>
      </c>
      <c r="B93" s="63">
        <v>49.58</v>
      </c>
      <c r="D93" s="61"/>
      <c r="F93"/>
      <c r="G93" s="61"/>
    </row>
    <row r="94" spans="1:4" ht="12.75">
      <c r="A94" s="61">
        <v>36861</v>
      </c>
      <c r="B94">
        <v>34.51</v>
      </c>
      <c r="D94"/>
    </row>
    <row r="95" spans="1:7" ht="12.75">
      <c r="A95" s="61"/>
      <c r="B95"/>
      <c r="C95"/>
      <c r="D95"/>
      <c r="E95"/>
      <c r="F95"/>
      <c r="G95"/>
    </row>
    <row r="96" spans="1:7" ht="12.75">
      <c r="A96" s="61"/>
      <c r="B96"/>
      <c r="C96"/>
      <c r="D96"/>
      <c r="E96"/>
      <c r="F96"/>
      <c r="G96"/>
    </row>
    <row r="97" spans="1:7" ht="12.75">
      <c r="A97" s="61"/>
      <c r="B97"/>
      <c r="C97"/>
      <c r="D97"/>
      <c r="E97"/>
      <c r="F97"/>
      <c r="G97"/>
    </row>
    <row r="98" spans="1:7" ht="12.75">
      <c r="A98" s="61"/>
      <c r="B98"/>
      <c r="C98"/>
      <c r="D98"/>
      <c r="E98"/>
      <c r="F98"/>
      <c r="G98"/>
    </row>
    <row r="99" spans="1:7" ht="12.75">
      <c r="A99" s="61"/>
      <c r="B99"/>
      <c r="C99"/>
      <c r="D99"/>
      <c r="E99"/>
      <c r="F99"/>
      <c r="G99"/>
    </row>
    <row r="100" spans="1:7" ht="12.75">
      <c r="A100" s="61"/>
      <c r="B100"/>
      <c r="C100"/>
      <c r="D100"/>
      <c r="E100"/>
      <c r="F100"/>
      <c r="G100"/>
    </row>
    <row r="101" spans="1:7" ht="12.75">
      <c r="A101" s="61"/>
      <c r="B101"/>
      <c r="C101"/>
      <c r="D101"/>
      <c r="E101"/>
      <c r="F101"/>
      <c r="G101"/>
    </row>
    <row r="102" spans="1:7" ht="12.75">
      <c r="A102" s="61"/>
      <c r="B102"/>
      <c r="C102"/>
      <c r="D102"/>
      <c r="E102"/>
      <c r="F102"/>
      <c r="G102"/>
    </row>
    <row r="103" spans="1:7" ht="12.75">
      <c r="A103" s="61"/>
      <c r="B103"/>
      <c r="C103"/>
      <c r="D103"/>
      <c r="E103"/>
      <c r="F103"/>
      <c r="G103"/>
    </row>
    <row r="104" spans="1:7" ht="12.75">
      <c r="A104" s="61"/>
      <c r="B104"/>
      <c r="C104"/>
      <c r="D104"/>
      <c r="E104"/>
      <c r="F104"/>
      <c r="G104"/>
    </row>
    <row r="105" spans="1:7" ht="12.75">
      <c r="A105" s="61"/>
      <c r="B105"/>
      <c r="C105"/>
      <c r="D105"/>
      <c r="E105"/>
      <c r="F105"/>
      <c r="G105"/>
    </row>
    <row r="106" spans="1:7" ht="12.75">
      <c r="A106" s="61"/>
      <c r="B106"/>
      <c r="C106"/>
      <c r="D106"/>
      <c r="E106"/>
      <c r="F106"/>
      <c r="G106"/>
    </row>
    <row r="107" spans="1:7" ht="12.75">
      <c r="A107" s="61"/>
      <c r="B107"/>
      <c r="C107"/>
      <c r="D107"/>
      <c r="E107"/>
      <c r="F107"/>
      <c r="G107"/>
    </row>
    <row r="108" spans="1:7" ht="12.75">
      <c r="A108" s="61"/>
      <c r="B108"/>
      <c r="C108"/>
      <c r="D108"/>
      <c r="E108"/>
      <c r="F108"/>
      <c r="G108"/>
    </row>
    <row r="109" spans="1:7" ht="12.75">
      <c r="A109" s="61"/>
      <c r="B109"/>
      <c r="C109"/>
      <c r="D109"/>
      <c r="E109"/>
      <c r="F109"/>
      <c r="G109"/>
    </row>
    <row r="110" spans="1:7" ht="12.75">
      <c r="A110" s="61"/>
      <c r="B110"/>
      <c r="C110"/>
      <c r="D110"/>
      <c r="E110"/>
      <c r="F110"/>
      <c r="G110"/>
    </row>
    <row r="111" spans="1:7" ht="12.75">
      <c r="A111" s="61"/>
      <c r="B111"/>
      <c r="C111"/>
      <c r="D111"/>
      <c r="E111"/>
      <c r="F111"/>
      <c r="G111"/>
    </row>
    <row r="112" spans="1:7" ht="12.75">
      <c r="A112" s="61"/>
      <c r="B112"/>
      <c r="C112"/>
      <c r="D112"/>
      <c r="E112"/>
      <c r="F112"/>
      <c r="G112"/>
    </row>
    <row r="113" spans="1:7" ht="12.75">
      <c r="A113" s="61"/>
      <c r="B113"/>
      <c r="C113"/>
      <c r="D113"/>
      <c r="E113"/>
      <c r="F113"/>
      <c r="G113"/>
    </row>
    <row r="114" spans="1:7" ht="12.75">
      <c r="A114" s="61"/>
      <c r="B114"/>
      <c r="C114"/>
      <c r="D114"/>
      <c r="E114"/>
      <c r="F114"/>
      <c r="G114"/>
    </row>
    <row r="115" spans="1:7" ht="12.75">
      <c r="A115" s="61"/>
      <c r="B115"/>
      <c r="C115"/>
      <c r="D115"/>
      <c r="E115"/>
      <c r="F115"/>
      <c r="G115"/>
    </row>
    <row r="116" spans="1:7" ht="12.75">
      <c r="A116" s="61"/>
      <c r="B116"/>
      <c r="C116"/>
      <c r="D116"/>
      <c r="E116"/>
      <c r="F116"/>
      <c r="G116"/>
    </row>
    <row r="117" spans="1:7" ht="12.75">
      <c r="A117" s="61"/>
      <c r="B117"/>
      <c r="C117"/>
      <c r="D117"/>
      <c r="E117"/>
      <c r="F117"/>
      <c r="G117"/>
    </row>
    <row r="118" spans="1:7" ht="12.75">
      <c r="A118" s="61"/>
      <c r="B118"/>
      <c r="C118"/>
      <c r="D118"/>
      <c r="E118"/>
      <c r="F118"/>
      <c r="G118"/>
    </row>
    <row r="119" spans="1:7" ht="12.75">
      <c r="A119" s="61"/>
      <c r="B119"/>
      <c r="C119"/>
      <c r="D119"/>
      <c r="E119"/>
      <c r="F119"/>
      <c r="G119"/>
    </row>
    <row r="120" spans="1:7" ht="12.75">
      <c r="A120" s="61"/>
      <c r="B120"/>
      <c r="C120"/>
      <c r="D120"/>
      <c r="E120"/>
      <c r="F120"/>
      <c r="G120"/>
    </row>
    <row r="121" spans="1:7" ht="12.75">
      <c r="A121" s="61"/>
      <c r="B121"/>
      <c r="C121"/>
      <c r="D121"/>
      <c r="E121"/>
      <c r="F121"/>
      <c r="G121"/>
    </row>
    <row r="122" spans="1:7" ht="12.75">
      <c r="A122" s="61"/>
      <c r="B122"/>
      <c r="C122"/>
      <c r="D122"/>
      <c r="E122"/>
      <c r="F122"/>
      <c r="G122"/>
    </row>
    <row r="123" spans="1:7" ht="12.75">
      <c r="A123" s="61"/>
      <c r="B123"/>
      <c r="C123"/>
      <c r="D123"/>
      <c r="E123"/>
      <c r="F123"/>
      <c r="G123"/>
    </row>
    <row r="124" spans="1:7" ht="12.75">
      <c r="A124" s="61"/>
      <c r="B124"/>
      <c r="C124"/>
      <c r="D124"/>
      <c r="E124"/>
      <c r="F124"/>
      <c r="G124"/>
    </row>
    <row r="125" spans="1:7" ht="12.75">
      <c r="A125" s="61"/>
      <c r="B125"/>
      <c r="C125"/>
      <c r="D125"/>
      <c r="E125"/>
      <c r="F125"/>
      <c r="G125"/>
    </row>
    <row r="126" spans="1:7" ht="12.75">
      <c r="A126" s="61"/>
      <c r="B126"/>
      <c r="C126"/>
      <c r="D126"/>
      <c r="E126"/>
      <c r="F126"/>
      <c r="G126"/>
    </row>
    <row r="127" spans="1:7" ht="12.75">
      <c r="A127" s="61"/>
      <c r="B127"/>
      <c r="C127"/>
      <c r="D127"/>
      <c r="E127"/>
      <c r="F127"/>
      <c r="G127"/>
    </row>
    <row r="128" spans="1:7" ht="12.75">
      <c r="A128" s="61"/>
      <c r="B128"/>
      <c r="C128"/>
      <c r="D128"/>
      <c r="E128"/>
      <c r="F128"/>
      <c r="G128"/>
    </row>
    <row r="129" spans="1:7" ht="12.75">
      <c r="A129" s="61"/>
      <c r="B129"/>
      <c r="C129"/>
      <c r="D129"/>
      <c r="E129"/>
      <c r="F129"/>
      <c r="G129"/>
    </row>
    <row r="130" spans="1:7" ht="12.75">
      <c r="A130" s="61"/>
      <c r="B130"/>
      <c r="C130"/>
      <c r="D130"/>
      <c r="E130"/>
      <c r="F130"/>
      <c r="G130"/>
    </row>
    <row r="131" spans="1:7" ht="12.75">
      <c r="A131" s="61"/>
      <c r="B131"/>
      <c r="C131"/>
      <c r="D131"/>
      <c r="E131"/>
      <c r="F131"/>
      <c r="G131"/>
    </row>
    <row r="132" spans="1:7" ht="12.75">
      <c r="A132" s="61"/>
      <c r="B132"/>
      <c r="C132"/>
      <c r="D132"/>
      <c r="E132"/>
      <c r="F132"/>
      <c r="G132"/>
    </row>
    <row r="133" spans="1:7" ht="12.75">
      <c r="A133" s="61"/>
      <c r="B133"/>
      <c r="C133"/>
      <c r="D133"/>
      <c r="E133"/>
      <c r="F133"/>
      <c r="G133"/>
    </row>
    <row r="134" spans="1:7" ht="12.75">
      <c r="A134" s="61"/>
      <c r="B134"/>
      <c r="C134"/>
      <c r="D134"/>
      <c r="E134"/>
      <c r="F134"/>
      <c r="G134"/>
    </row>
    <row r="135" spans="1:7" ht="12.75">
      <c r="A135" s="61"/>
      <c r="B135"/>
      <c r="C135"/>
      <c r="D135"/>
      <c r="E135"/>
      <c r="F135"/>
      <c r="G135"/>
    </row>
    <row r="136" spans="1:7" ht="12.75">
      <c r="A136" s="61"/>
      <c r="B136"/>
      <c r="C136"/>
      <c r="D136"/>
      <c r="E136"/>
      <c r="F136"/>
      <c r="G136"/>
    </row>
    <row r="137" spans="1:7" ht="12.75">
      <c r="A137" s="61"/>
      <c r="B137"/>
      <c r="C137"/>
      <c r="D137"/>
      <c r="E137"/>
      <c r="F137"/>
      <c r="G137"/>
    </row>
    <row r="138" spans="1:7" ht="12.75">
      <c r="A138" s="61"/>
      <c r="B138"/>
      <c r="C138"/>
      <c r="D138"/>
      <c r="E138"/>
      <c r="F138"/>
      <c r="G138"/>
    </row>
    <row r="139" spans="1:7" ht="12.75">
      <c r="A139" s="61"/>
      <c r="B139"/>
      <c r="C139"/>
      <c r="D139"/>
      <c r="E139"/>
      <c r="F139"/>
      <c r="G139"/>
    </row>
    <row r="140" spans="1:7" ht="12.75">
      <c r="A140" s="61"/>
      <c r="B140"/>
      <c r="C140"/>
      <c r="D140"/>
      <c r="E140"/>
      <c r="F140"/>
      <c r="G140"/>
    </row>
    <row r="141" spans="1:7" ht="12.75">
      <c r="A141" s="61"/>
      <c r="B141"/>
      <c r="C141"/>
      <c r="D141"/>
      <c r="E141"/>
      <c r="F141"/>
      <c r="G141"/>
    </row>
    <row r="142" spans="1:7" ht="12.75">
      <c r="A142" s="61"/>
      <c r="B142"/>
      <c r="C142"/>
      <c r="D142"/>
      <c r="E142"/>
      <c r="F142"/>
      <c r="G142"/>
    </row>
    <row r="143" spans="1:7" ht="12.75">
      <c r="A143" s="61"/>
      <c r="B143"/>
      <c r="C143"/>
      <c r="D143"/>
      <c r="E143"/>
      <c r="F143"/>
      <c r="G143"/>
    </row>
    <row r="144" spans="1:7" ht="12.75">
      <c r="A144" s="61"/>
      <c r="B144"/>
      <c r="C144"/>
      <c r="D144"/>
      <c r="E144"/>
      <c r="F144"/>
      <c r="G144"/>
    </row>
    <row r="145" spans="1:7" ht="12.75">
      <c r="A145" s="61"/>
      <c r="B145"/>
      <c r="C145"/>
      <c r="D145"/>
      <c r="E145"/>
      <c r="F145"/>
      <c r="G145"/>
    </row>
    <row r="146" spans="1:7" ht="12.75">
      <c r="A146" s="61"/>
      <c r="B146"/>
      <c r="C146"/>
      <c r="D146"/>
      <c r="E146"/>
      <c r="F146"/>
      <c r="G146"/>
    </row>
    <row r="147" spans="1:7" ht="12.75">
      <c r="A147" s="61"/>
      <c r="B147"/>
      <c r="C147"/>
      <c r="D147"/>
      <c r="E147"/>
      <c r="F147"/>
      <c r="G147"/>
    </row>
    <row r="148" spans="1:7" ht="12.75">
      <c r="A148" s="61"/>
      <c r="B148"/>
      <c r="C148"/>
      <c r="D148"/>
      <c r="E148"/>
      <c r="F148"/>
      <c r="G148"/>
    </row>
    <row r="149" spans="1:7" ht="12.75">
      <c r="A149" s="61"/>
      <c r="B149"/>
      <c r="C149"/>
      <c r="D149"/>
      <c r="E149"/>
      <c r="F149"/>
      <c r="G149"/>
    </row>
    <row r="150" spans="1:7" ht="12.75">
      <c r="A150" s="61"/>
      <c r="B150"/>
      <c r="C150"/>
      <c r="D150"/>
      <c r="E150"/>
      <c r="F150"/>
      <c r="G150"/>
    </row>
    <row r="151" spans="1:7" ht="12.75">
      <c r="A151" s="61"/>
      <c r="B151"/>
      <c r="C151"/>
      <c r="D151"/>
      <c r="E151"/>
      <c r="F151"/>
      <c r="G151"/>
    </row>
    <row r="152" spans="1:7" ht="12.75">
      <c r="A152" s="61"/>
      <c r="B152"/>
      <c r="C152"/>
      <c r="D152"/>
      <c r="E152"/>
      <c r="F152"/>
      <c r="G152"/>
    </row>
    <row r="153" spans="1:7" ht="12.75">
      <c r="A153" s="61"/>
      <c r="B153"/>
      <c r="C153"/>
      <c r="D153"/>
      <c r="E153"/>
      <c r="F153"/>
      <c r="G153"/>
    </row>
    <row r="154" spans="1:7" ht="12.75">
      <c r="A154" s="61"/>
      <c r="B154"/>
      <c r="C154"/>
      <c r="D154"/>
      <c r="E154"/>
      <c r="F154"/>
      <c r="G154"/>
    </row>
    <row r="155" spans="1:7" ht="12.75">
      <c r="A155" s="61"/>
      <c r="B155"/>
      <c r="C155"/>
      <c r="D155"/>
      <c r="E155"/>
      <c r="F155"/>
      <c r="G155"/>
    </row>
    <row r="156" spans="1:7" ht="12.75">
      <c r="A156" s="61"/>
      <c r="B156"/>
      <c r="C156"/>
      <c r="D156"/>
      <c r="E156"/>
      <c r="F156"/>
      <c r="G156"/>
    </row>
    <row r="157" spans="1:7" ht="12.75">
      <c r="A157" s="61"/>
      <c r="B157"/>
      <c r="C157"/>
      <c r="D157"/>
      <c r="E157"/>
      <c r="F157"/>
      <c r="G157"/>
    </row>
    <row r="158" spans="1:7" ht="12.75">
      <c r="A158" s="61"/>
      <c r="B158"/>
      <c r="C158"/>
      <c r="D158"/>
      <c r="E158"/>
      <c r="F158"/>
      <c r="G158"/>
    </row>
    <row r="159" spans="1:7" ht="12.75">
      <c r="A159" s="61"/>
      <c r="B159"/>
      <c r="C159"/>
      <c r="D159"/>
      <c r="E159"/>
      <c r="F159"/>
      <c r="G159"/>
    </row>
    <row r="160" spans="1:7" ht="12.75">
      <c r="A160" s="61"/>
      <c r="B160"/>
      <c r="C160"/>
      <c r="D160"/>
      <c r="E160"/>
      <c r="F160"/>
      <c r="G160"/>
    </row>
    <row r="161" spans="1:7" ht="12.75">
      <c r="A161" s="61"/>
      <c r="B161"/>
      <c r="C161"/>
      <c r="D161"/>
      <c r="E161"/>
      <c r="F161"/>
      <c r="G161"/>
    </row>
    <row r="162" spans="1:7" ht="12.75">
      <c r="A162" s="61"/>
      <c r="B162"/>
      <c r="C162"/>
      <c r="D162"/>
      <c r="E162"/>
      <c r="F162"/>
      <c r="G162"/>
    </row>
    <row r="163" spans="1:7" ht="12.75">
      <c r="A163" s="61"/>
      <c r="B163"/>
      <c r="C163"/>
      <c r="D163"/>
      <c r="E163"/>
      <c r="F163"/>
      <c r="G163"/>
    </row>
    <row r="164" spans="1:7" ht="12.75">
      <c r="A164" s="61"/>
      <c r="B164"/>
      <c r="C164"/>
      <c r="D164"/>
      <c r="E164"/>
      <c r="F164"/>
      <c r="G164"/>
    </row>
    <row r="165" spans="1:7" ht="12.75">
      <c r="A165" s="61"/>
      <c r="B165"/>
      <c r="C165"/>
      <c r="D165"/>
      <c r="E165"/>
      <c r="F165"/>
      <c r="G165"/>
    </row>
    <row r="166" spans="1:7" ht="12.75">
      <c r="A166" s="61"/>
      <c r="B166"/>
      <c r="C166"/>
      <c r="D166"/>
      <c r="E166"/>
      <c r="F166"/>
      <c r="G166"/>
    </row>
    <row r="167" spans="1:7" ht="12.75">
      <c r="A167" s="61"/>
      <c r="B167"/>
      <c r="C167"/>
      <c r="D167"/>
      <c r="E167"/>
      <c r="F167"/>
      <c r="G167"/>
    </row>
    <row r="168" spans="1:7" ht="12.75">
      <c r="A168" s="61"/>
      <c r="B168"/>
      <c r="C168"/>
      <c r="D168"/>
      <c r="E168"/>
      <c r="F168"/>
      <c r="G168"/>
    </row>
    <row r="169" spans="1:7" ht="12.75">
      <c r="A169" s="61"/>
      <c r="B169"/>
      <c r="C169"/>
      <c r="D169"/>
      <c r="E169"/>
      <c r="F169"/>
      <c r="G169"/>
    </row>
    <row r="170" spans="1:7" ht="12.75">
      <c r="A170" s="61"/>
      <c r="B170"/>
      <c r="C170"/>
      <c r="D170"/>
      <c r="E170"/>
      <c r="F170"/>
      <c r="G170"/>
    </row>
    <row r="171" spans="1:7" ht="12.75">
      <c r="A171" s="61"/>
      <c r="B171"/>
      <c r="C171"/>
      <c r="D171"/>
      <c r="E171"/>
      <c r="F171"/>
      <c r="G171"/>
    </row>
    <row r="172" spans="1:7" ht="12.75">
      <c r="A172" s="61"/>
      <c r="B172"/>
      <c r="C172"/>
      <c r="D172"/>
      <c r="E172"/>
      <c r="F172"/>
      <c r="G172"/>
    </row>
    <row r="173" spans="1:7" ht="12.75">
      <c r="A173" s="61"/>
      <c r="B173"/>
      <c r="C173"/>
      <c r="D173"/>
      <c r="E173"/>
      <c r="F173"/>
      <c r="G173"/>
    </row>
    <row r="174" spans="1:7" ht="12.75">
      <c r="A174" s="61"/>
      <c r="B174"/>
      <c r="C174"/>
      <c r="D174"/>
      <c r="E174"/>
      <c r="F174"/>
      <c r="G174"/>
    </row>
    <row r="175" spans="1:7" ht="12.75">
      <c r="A175" s="61"/>
      <c r="B175"/>
      <c r="C175"/>
      <c r="D175"/>
      <c r="E175"/>
      <c r="F175"/>
      <c r="G175"/>
    </row>
    <row r="176" spans="1:7" ht="12.75">
      <c r="A176" s="61"/>
      <c r="B176"/>
      <c r="C176"/>
      <c r="D176"/>
      <c r="E176"/>
      <c r="F176"/>
      <c r="G176"/>
    </row>
    <row r="177" spans="1:7" ht="12.75">
      <c r="A177" s="61"/>
      <c r="B177"/>
      <c r="C177"/>
      <c r="D177"/>
      <c r="E177"/>
      <c r="F177"/>
      <c r="G177"/>
    </row>
    <row r="178" spans="1:7" ht="12.75">
      <c r="A178" s="61"/>
      <c r="B178"/>
      <c r="C178"/>
      <c r="D178"/>
      <c r="E178"/>
      <c r="F178"/>
      <c r="G178"/>
    </row>
    <row r="179" spans="1:7" ht="12.75">
      <c r="A179" s="61"/>
      <c r="B179"/>
      <c r="C179"/>
      <c r="D179"/>
      <c r="E179"/>
      <c r="F179"/>
      <c r="G179"/>
    </row>
    <row r="180" spans="1:7" ht="12.75">
      <c r="A180" s="61"/>
      <c r="B180"/>
      <c r="C180"/>
      <c r="D180"/>
      <c r="E180"/>
      <c r="F180"/>
      <c r="G180"/>
    </row>
    <row r="181" spans="1:7" ht="12.75">
      <c r="A181" s="61"/>
      <c r="B181"/>
      <c r="C181"/>
      <c r="D181"/>
      <c r="E181"/>
      <c r="F181"/>
      <c r="G181"/>
    </row>
    <row r="182" spans="1:7" ht="12.75">
      <c r="A182" s="61"/>
      <c r="B182"/>
      <c r="C182"/>
      <c r="D182"/>
      <c r="E182"/>
      <c r="F182"/>
      <c r="G182"/>
    </row>
    <row r="183" spans="1:7" ht="12.75">
      <c r="A183" s="61"/>
      <c r="B183"/>
      <c r="C183"/>
      <c r="D183"/>
      <c r="E183"/>
      <c r="F183"/>
      <c r="G183"/>
    </row>
    <row r="184" spans="1:7" ht="12.75">
      <c r="A184" s="61"/>
      <c r="B184"/>
      <c r="C184"/>
      <c r="D184"/>
      <c r="E184"/>
      <c r="F184"/>
      <c r="G184"/>
    </row>
    <row r="185" spans="1:7" ht="12.75">
      <c r="A185" s="61"/>
      <c r="B185"/>
      <c r="C185"/>
      <c r="D185"/>
      <c r="E185"/>
      <c r="F185"/>
      <c r="G185"/>
    </row>
    <row r="186" spans="1:7" ht="12.75">
      <c r="A186" s="61"/>
      <c r="B186"/>
      <c r="C186"/>
      <c r="D186"/>
      <c r="E186"/>
      <c r="F186"/>
      <c r="G186"/>
    </row>
    <row r="187" spans="1:7" ht="12.75">
      <c r="A187" s="61"/>
      <c r="B187"/>
      <c r="C187"/>
      <c r="D187"/>
      <c r="E187"/>
      <c r="F187"/>
      <c r="G187"/>
    </row>
    <row r="188" spans="1:7" ht="12.75">
      <c r="A188" s="61"/>
      <c r="B188"/>
      <c r="C188"/>
      <c r="D188"/>
      <c r="E188"/>
      <c r="F188"/>
      <c r="G188"/>
    </row>
    <row r="189" spans="1:7" ht="12.75">
      <c r="A189" s="61"/>
      <c r="B189"/>
      <c r="C189"/>
      <c r="D189"/>
      <c r="E189"/>
      <c r="F189"/>
      <c r="G189"/>
    </row>
    <row r="190" spans="1:7" ht="12.75">
      <c r="A190" s="61"/>
      <c r="B190"/>
      <c r="C190"/>
      <c r="D190"/>
      <c r="E190"/>
      <c r="F190"/>
      <c r="G190"/>
    </row>
    <row r="191" spans="1:7" ht="12.75">
      <c r="A191" s="61"/>
      <c r="B191"/>
      <c r="C191"/>
      <c r="D191"/>
      <c r="E191"/>
      <c r="F191"/>
      <c r="G191"/>
    </row>
    <row r="192" spans="1:7" ht="12.75">
      <c r="A192" s="61"/>
      <c r="B192"/>
      <c r="C192"/>
      <c r="D192"/>
      <c r="E192"/>
      <c r="F192"/>
      <c r="G192"/>
    </row>
    <row r="193" spans="1:7" ht="12.75">
      <c r="A193" s="61"/>
      <c r="B193"/>
      <c r="C193"/>
      <c r="D193"/>
      <c r="E193"/>
      <c r="F193"/>
      <c r="G193"/>
    </row>
    <row r="194" spans="1:7" ht="12.75">
      <c r="A194" s="61"/>
      <c r="B194"/>
      <c r="C194"/>
      <c r="D194"/>
      <c r="E194"/>
      <c r="F194"/>
      <c r="G194"/>
    </row>
    <row r="195" spans="1:7" ht="12.75">
      <c r="A195" s="61"/>
      <c r="B195"/>
      <c r="C195"/>
      <c r="D195"/>
      <c r="E195"/>
      <c r="F195"/>
      <c r="G195"/>
    </row>
    <row r="196" spans="1:7" ht="12.75">
      <c r="A196" s="61"/>
      <c r="B196"/>
      <c r="C196"/>
      <c r="D196"/>
      <c r="E196"/>
      <c r="F196"/>
      <c r="G196"/>
    </row>
    <row r="197" spans="1:7" ht="12.75">
      <c r="A197" s="61"/>
      <c r="B197"/>
      <c r="C197"/>
      <c r="D197"/>
      <c r="E197"/>
      <c r="F197"/>
      <c r="G197"/>
    </row>
    <row r="198" spans="1:7" ht="12.75">
      <c r="A198" s="61"/>
      <c r="B198"/>
      <c r="C198"/>
      <c r="D198"/>
      <c r="E198"/>
      <c r="F198"/>
      <c r="G198"/>
    </row>
    <row r="199" spans="1:7" ht="12.75">
      <c r="A199" s="61"/>
      <c r="B199"/>
      <c r="C199"/>
      <c r="D199"/>
      <c r="E199"/>
      <c r="F199"/>
      <c r="G199"/>
    </row>
    <row r="200" spans="1:7" ht="12.75">
      <c r="A200" s="61"/>
      <c r="B200"/>
      <c r="C200"/>
      <c r="D200"/>
      <c r="E200"/>
      <c r="F200"/>
      <c r="G200"/>
    </row>
    <row r="201" spans="1:7" ht="12.75">
      <c r="A201" s="61"/>
      <c r="B201"/>
      <c r="C201"/>
      <c r="D201"/>
      <c r="E201"/>
      <c r="F201"/>
      <c r="G201"/>
    </row>
    <row r="202" spans="1:7" ht="12.75">
      <c r="A202" s="61"/>
      <c r="B202"/>
      <c r="C202"/>
      <c r="D202"/>
      <c r="E202"/>
      <c r="F202"/>
      <c r="G202"/>
    </row>
    <row r="203" spans="1:7" ht="12.75">
      <c r="A203" s="61"/>
      <c r="B203"/>
      <c r="C203"/>
      <c r="D203"/>
      <c r="E203"/>
      <c r="F203"/>
      <c r="G203"/>
    </row>
    <row r="204" spans="1:7" ht="12.75">
      <c r="A204" s="61"/>
      <c r="B204"/>
      <c r="C204"/>
      <c r="D204"/>
      <c r="E204"/>
      <c r="F204"/>
      <c r="G204"/>
    </row>
    <row r="205" spans="1:7" ht="12.75">
      <c r="A205" s="61"/>
      <c r="B205"/>
      <c r="C205"/>
      <c r="D205"/>
      <c r="E205"/>
      <c r="F205"/>
      <c r="G205"/>
    </row>
    <row r="206" spans="1:7" ht="12.75">
      <c r="A206" s="61"/>
      <c r="B206"/>
      <c r="C206"/>
      <c r="D206"/>
      <c r="E206"/>
      <c r="F206"/>
      <c r="G206"/>
    </row>
    <row r="207" spans="1:7" ht="12.75">
      <c r="A207" s="61"/>
      <c r="B207"/>
      <c r="C207"/>
      <c r="D207"/>
      <c r="E207"/>
      <c r="F207"/>
      <c r="G207"/>
    </row>
    <row r="208" spans="1:7" ht="12.75">
      <c r="A208" s="61"/>
      <c r="B208"/>
      <c r="C208"/>
      <c r="D208"/>
      <c r="E208"/>
      <c r="F208"/>
      <c r="G208"/>
    </row>
    <row r="209" spans="1:7" ht="12.75">
      <c r="A209" s="61"/>
      <c r="B209"/>
      <c r="C209"/>
      <c r="D209"/>
      <c r="E209"/>
      <c r="F209"/>
      <c r="G209"/>
    </row>
    <row r="210" spans="1:7" ht="12.75">
      <c r="A210" s="61"/>
      <c r="B210"/>
      <c r="C210"/>
      <c r="D210"/>
      <c r="E210"/>
      <c r="F210"/>
      <c r="G210"/>
    </row>
    <row r="211" spans="1:7" ht="12.75">
      <c r="A211" s="61"/>
      <c r="B211"/>
      <c r="C211"/>
      <c r="D211"/>
      <c r="E211"/>
      <c r="F211"/>
      <c r="G211"/>
    </row>
    <row r="212" spans="1:7" ht="12.75">
      <c r="A212" s="61"/>
      <c r="B212"/>
      <c r="C212"/>
      <c r="D212"/>
      <c r="E212"/>
      <c r="F212"/>
      <c r="G212"/>
    </row>
    <row r="213" spans="1:7" ht="12.75">
      <c r="A213" s="61"/>
      <c r="B213"/>
      <c r="C213"/>
      <c r="D213"/>
      <c r="E213"/>
      <c r="F213"/>
      <c r="G213"/>
    </row>
    <row r="214" spans="1:7" ht="12.75">
      <c r="A214" s="61"/>
      <c r="B214"/>
      <c r="C214"/>
      <c r="D214"/>
      <c r="E214"/>
      <c r="F214"/>
      <c r="G214"/>
    </row>
    <row r="215" spans="1:7" ht="12.75">
      <c r="A215" s="61"/>
      <c r="B215"/>
      <c r="C215"/>
      <c r="D215"/>
      <c r="E215"/>
      <c r="F215"/>
      <c r="G215"/>
    </row>
    <row r="216" spans="1:7" ht="12.75">
      <c r="A216" s="61"/>
      <c r="B216"/>
      <c r="C216"/>
      <c r="D216"/>
      <c r="E216"/>
      <c r="F216"/>
      <c r="G216"/>
    </row>
    <row r="217" spans="1:7" ht="12.75">
      <c r="A217" s="61"/>
      <c r="B217"/>
      <c r="C217"/>
      <c r="D217"/>
      <c r="E217"/>
      <c r="F217"/>
      <c r="G217"/>
    </row>
    <row r="218" spans="1:7" ht="12.75">
      <c r="A218" s="61"/>
      <c r="B218"/>
      <c r="C218"/>
      <c r="D218"/>
      <c r="E218"/>
      <c r="F218"/>
      <c r="G218"/>
    </row>
    <row r="219" spans="1:7" ht="12.75">
      <c r="A219" s="61"/>
      <c r="B219"/>
      <c r="C219"/>
      <c r="D219"/>
      <c r="E219"/>
      <c r="F219"/>
      <c r="G219"/>
    </row>
    <row r="220" spans="1:7" ht="12.75">
      <c r="A220" s="61"/>
      <c r="B220"/>
      <c r="C220"/>
      <c r="D220"/>
      <c r="E220"/>
      <c r="F220"/>
      <c r="G220"/>
    </row>
    <row r="221" spans="1:7" ht="12.75">
      <c r="A221" s="61"/>
      <c r="B221"/>
      <c r="C221"/>
      <c r="D221"/>
      <c r="E221"/>
      <c r="F221"/>
      <c r="G221"/>
    </row>
    <row r="222" spans="1:7" ht="12.75">
      <c r="A222" s="61"/>
      <c r="B222"/>
      <c r="C222"/>
      <c r="D222"/>
      <c r="E222"/>
      <c r="F222"/>
      <c r="G222"/>
    </row>
    <row r="223" spans="1:7" ht="12.75">
      <c r="A223" s="61"/>
      <c r="B223"/>
      <c r="C223"/>
      <c r="D223"/>
      <c r="E223"/>
      <c r="F223"/>
      <c r="G223"/>
    </row>
    <row r="224" spans="1:7" ht="12.75">
      <c r="A224" s="61"/>
      <c r="B224"/>
      <c r="C224"/>
      <c r="D224"/>
      <c r="E224"/>
      <c r="F224"/>
      <c r="G224"/>
    </row>
    <row r="225" spans="1:7" ht="12.75">
      <c r="A225" s="61"/>
      <c r="B225"/>
      <c r="C225"/>
      <c r="D225"/>
      <c r="E225"/>
      <c r="F225"/>
      <c r="G225"/>
    </row>
    <row r="226" spans="1:7" ht="12.75">
      <c r="A226" s="61"/>
      <c r="B226"/>
      <c r="C226"/>
      <c r="D226"/>
      <c r="E226"/>
      <c r="F226"/>
      <c r="G226"/>
    </row>
    <row r="227" spans="1:7" ht="12.75">
      <c r="A227" s="61"/>
      <c r="B227"/>
      <c r="C227"/>
      <c r="D227"/>
      <c r="E227"/>
      <c r="F227"/>
      <c r="G227"/>
    </row>
    <row r="228" spans="1:7" ht="12.75">
      <c r="A228" s="61"/>
      <c r="B228"/>
      <c r="C228"/>
      <c r="D228"/>
      <c r="E228"/>
      <c r="F228"/>
      <c r="G228"/>
    </row>
    <row r="229" spans="1:7" ht="12.75">
      <c r="A229" s="61"/>
      <c r="B229"/>
      <c r="C229"/>
      <c r="D229"/>
      <c r="E229"/>
      <c r="F229"/>
      <c r="G229"/>
    </row>
    <row r="230" spans="1:7" ht="12.75">
      <c r="A230" s="61"/>
      <c r="B230"/>
      <c r="C230"/>
      <c r="D230"/>
      <c r="E230"/>
      <c r="F230"/>
      <c r="G230"/>
    </row>
    <row r="231" spans="1:7" ht="12.75">
      <c r="A231" s="61"/>
      <c r="B231"/>
      <c r="C231"/>
      <c r="D231"/>
      <c r="E231"/>
      <c r="F231"/>
      <c r="G231"/>
    </row>
    <row r="232" spans="1:7" ht="12.75">
      <c r="A232" s="61"/>
      <c r="B232"/>
      <c r="C232"/>
      <c r="D232"/>
      <c r="E232"/>
      <c r="F232"/>
      <c r="G232"/>
    </row>
    <row r="233" spans="1:7" ht="12.75">
      <c r="A233" s="61"/>
      <c r="B233"/>
      <c r="C233"/>
      <c r="D233"/>
      <c r="E233"/>
      <c r="F233"/>
      <c r="G233"/>
    </row>
    <row r="234" spans="1:7" ht="12.75">
      <c r="A234" s="61"/>
      <c r="B234"/>
      <c r="C234"/>
      <c r="D234"/>
      <c r="E234"/>
      <c r="F234"/>
      <c r="G234"/>
    </row>
    <row r="235" spans="1:7" ht="12.75">
      <c r="A235" s="61"/>
      <c r="B235"/>
      <c r="C235"/>
      <c r="D235"/>
      <c r="E235"/>
      <c r="F235"/>
      <c r="G235"/>
    </row>
    <row r="236" spans="1:7" ht="12.75">
      <c r="A236" s="61"/>
      <c r="B236"/>
      <c r="C236"/>
      <c r="D236"/>
      <c r="E236"/>
      <c r="F236"/>
      <c r="G236"/>
    </row>
    <row r="237" spans="1:7" ht="12.75">
      <c r="A237" s="61"/>
      <c r="B237"/>
      <c r="C237"/>
      <c r="D237"/>
      <c r="E237"/>
      <c r="F237"/>
      <c r="G237"/>
    </row>
    <row r="238" spans="1:7" ht="12.75">
      <c r="A238" s="61"/>
      <c r="B238"/>
      <c r="C238"/>
      <c r="D238"/>
      <c r="E238"/>
      <c r="F238"/>
      <c r="G238"/>
    </row>
    <row r="239" spans="1:7" ht="12.75">
      <c r="A239" s="61"/>
      <c r="B239"/>
      <c r="C239"/>
      <c r="D239"/>
      <c r="E239"/>
      <c r="F239"/>
      <c r="G239"/>
    </row>
    <row r="240" spans="1:7" ht="12.75">
      <c r="A240" s="61"/>
      <c r="B240"/>
      <c r="C240"/>
      <c r="D240"/>
      <c r="E240"/>
      <c r="F240"/>
      <c r="G240"/>
    </row>
    <row r="241" spans="1:7" ht="12.75">
      <c r="A241" s="61"/>
      <c r="B241"/>
      <c r="C241"/>
      <c r="D241"/>
      <c r="E241"/>
      <c r="F241"/>
      <c r="G241"/>
    </row>
    <row r="242" spans="1:7" ht="12.75">
      <c r="A242" s="61"/>
      <c r="B242"/>
      <c r="C242"/>
      <c r="D242"/>
      <c r="E242"/>
      <c r="F242"/>
      <c r="G242"/>
    </row>
    <row r="243" spans="1:7" ht="12.75">
      <c r="A243" s="61"/>
      <c r="B243"/>
      <c r="C243"/>
      <c r="D243"/>
      <c r="E243"/>
      <c r="F243"/>
      <c r="G243"/>
    </row>
    <row r="244" spans="1:7" ht="12.75">
      <c r="A244" s="61"/>
      <c r="B244"/>
      <c r="C244"/>
      <c r="D244"/>
      <c r="E244"/>
      <c r="F244"/>
      <c r="G244"/>
    </row>
    <row r="245" spans="1:7" ht="12.75">
      <c r="A245" s="61"/>
      <c r="B245"/>
      <c r="C245"/>
      <c r="D245"/>
      <c r="E245"/>
      <c r="F245"/>
      <c r="G245"/>
    </row>
    <row r="246" spans="1:7" ht="12.75">
      <c r="A246" s="61"/>
      <c r="B246"/>
      <c r="C246"/>
      <c r="D246"/>
      <c r="E246"/>
      <c r="F246"/>
      <c r="G246"/>
    </row>
    <row r="247" spans="1:7" ht="12.75">
      <c r="A247" s="61"/>
      <c r="B247"/>
      <c r="C247"/>
      <c r="D247"/>
      <c r="E247"/>
      <c r="F247"/>
      <c r="G247"/>
    </row>
    <row r="248" spans="1:7" ht="12.75">
      <c r="A248" s="61"/>
      <c r="B248"/>
      <c r="C248"/>
      <c r="D248"/>
      <c r="E248"/>
      <c r="F248"/>
      <c r="G248"/>
    </row>
    <row r="249" spans="1:7" ht="12.75">
      <c r="A249" s="61"/>
      <c r="B249"/>
      <c r="C249"/>
      <c r="D249"/>
      <c r="E249"/>
      <c r="F249"/>
      <c r="G249"/>
    </row>
    <row r="250" spans="1:7" ht="12.75">
      <c r="A250" s="61"/>
      <c r="B250"/>
      <c r="C250"/>
      <c r="D250"/>
      <c r="E250"/>
      <c r="F250"/>
      <c r="G250"/>
    </row>
    <row r="251" spans="1:7" ht="12.75">
      <c r="A251" s="61"/>
      <c r="B251"/>
      <c r="C251"/>
      <c r="D251"/>
      <c r="E251"/>
      <c r="F251"/>
      <c r="G251"/>
    </row>
    <row r="252" spans="1:7" ht="12.75">
      <c r="A252" s="61"/>
      <c r="B252"/>
      <c r="C252"/>
      <c r="D252"/>
      <c r="E252"/>
      <c r="F252"/>
      <c r="G252"/>
    </row>
    <row r="253" spans="1:7" ht="12.75">
      <c r="A253" s="61"/>
      <c r="B253"/>
      <c r="C253"/>
      <c r="D253"/>
      <c r="E253"/>
      <c r="F253"/>
      <c r="G253"/>
    </row>
    <row r="254" spans="1:7" ht="12.75">
      <c r="A254" s="61"/>
      <c r="B254"/>
      <c r="C254"/>
      <c r="D254"/>
      <c r="E254"/>
      <c r="F254"/>
      <c r="G254"/>
    </row>
    <row r="255" spans="1:7" ht="12.75">
      <c r="A255" s="61"/>
      <c r="B255"/>
      <c r="C255"/>
      <c r="D255"/>
      <c r="E255"/>
      <c r="F255"/>
      <c r="G255"/>
    </row>
    <row r="256" spans="1:7" ht="12.75">
      <c r="A256" s="61"/>
      <c r="B256"/>
      <c r="C256"/>
      <c r="D256"/>
      <c r="E256"/>
      <c r="F256"/>
      <c r="G256"/>
    </row>
    <row r="257" spans="1:7" ht="12.75">
      <c r="A257" s="61"/>
      <c r="B257"/>
      <c r="C257"/>
      <c r="D257"/>
      <c r="E257"/>
      <c r="F257"/>
      <c r="G257"/>
    </row>
    <row r="258" spans="1:7" ht="12.75">
      <c r="A258" s="61"/>
      <c r="B258"/>
      <c r="C258"/>
      <c r="D258"/>
      <c r="E258"/>
      <c r="F258"/>
      <c r="G258"/>
    </row>
    <row r="259" spans="1:7" ht="12.75">
      <c r="A259" s="61"/>
      <c r="B259"/>
      <c r="C259"/>
      <c r="D259"/>
      <c r="E259"/>
      <c r="F259"/>
      <c r="G259"/>
    </row>
    <row r="260" spans="1:7" ht="12.75">
      <c r="A260" s="61"/>
      <c r="B260"/>
      <c r="C260"/>
      <c r="D260"/>
      <c r="E260"/>
      <c r="F260"/>
      <c r="G260"/>
    </row>
    <row r="261" spans="1:7" ht="12.75">
      <c r="A261" s="61"/>
      <c r="B261"/>
      <c r="C261"/>
      <c r="D261"/>
      <c r="E261"/>
      <c r="F261"/>
      <c r="G261"/>
    </row>
    <row r="262" spans="1:7" ht="12.75">
      <c r="A262" s="61"/>
      <c r="B262"/>
      <c r="C262"/>
      <c r="D262"/>
      <c r="E262"/>
      <c r="F262"/>
      <c r="G262"/>
    </row>
    <row r="263" spans="1:7" ht="12.75">
      <c r="A263" s="61"/>
      <c r="B263"/>
      <c r="C263"/>
      <c r="D263"/>
      <c r="E263"/>
      <c r="F263"/>
      <c r="G263"/>
    </row>
    <row r="264" spans="1:7" ht="12.75">
      <c r="A264" s="61"/>
      <c r="B264"/>
      <c r="C264"/>
      <c r="D264"/>
      <c r="E264"/>
      <c r="F264"/>
      <c r="G264"/>
    </row>
    <row r="265" spans="1:7" ht="12.75">
      <c r="A265" s="61"/>
      <c r="B265"/>
      <c r="C265"/>
      <c r="D265"/>
      <c r="E265"/>
      <c r="F265"/>
      <c r="G265"/>
    </row>
    <row r="266" spans="1:7" ht="12.75">
      <c r="A266" s="61"/>
      <c r="B266"/>
      <c r="C266"/>
      <c r="D266"/>
      <c r="E266"/>
      <c r="F266"/>
      <c r="G266"/>
    </row>
    <row r="267" spans="1:7" ht="12.75">
      <c r="A267" s="61"/>
      <c r="B267"/>
      <c r="C267"/>
      <c r="D267"/>
      <c r="E267"/>
      <c r="F267"/>
      <c r="G267"/>
    </row>
    <row r="268" spans="1:7" ht="12.75">
      <c r="A268" s="61"/>
      <c r="B268"/>
      <c r="C268"/>
      <c r="D268"/>
      <c r="E268"/>
      <c r="F268"/>
      <c r="G268"/>
    </row>
    <row r="269" spans="1:7" ht="12.75">
      <c r="A269" s="61"/>
      <c r="B269"/>
      <c r="C269"/>
      <c r="D269"/>
      <c r="E269"/>
      <c r="F269"/>
      <c r="G269"/>
    </row>
    <row r="270" spans="1:7" ht="12.75">
      <c r="A270" s="61"/>
      <c r="B270"/>
      <c r="C270"/>
      <c r="D270"/>
      <c r="E270"/>
      <c r="F270"/>
      <c r="G270"/>
    </row>
    <row r="271" spans="1:7" ht="12.75">
      <c r="A271" s="61"/>
      <c r="B271"/>
      <c r="C271"/>
      <c r="D271"/>
      <c r="E271"/>
      <c r="F271"/>
      <c r="G271"/>
    </row>
    <row r="272" spans="1:7" ht="12.75">
      <c r="A272" s="61"/>
      <c r="B272"/>
      <c r="C272"/>
      <c r="D272"/>
      <c r="E272"/>
      <c r="F272"/>
      <c r="G272"/>
    </row>
    <row r="273" spans="1:7" ht="12.75">
      <c r="A273" s="61"/>
      <c r="B273"/>
      <c r="C273"/>
      <c r="D273"/>
      <c r="E273"/>
      <c r="F273"/>
      <c r="G273"/>
    </row>
    <row r="274" spans="1:7" ht="12.75">
      <c r="A274" s="61"/>
      <c r="B274"/>
      <c r="C274"/>
      <c r="D274"/>
      <c r="E274"/>
      <c r="F274"/>
      <c r="G274"/>
    </row>
    <row r="275" spans="1:7" ht="12.75">
      <c r="A275" s="61"/>
      <c r="B275"/>
      <c r="C275"/>
      <c r="D275"/>
      <c r="E275"/>
      <c r="F275"/>
      <c r="G275"/>
    </row>
    <row r="276" spans="1:7" ht="12.75">
      <c r="A276" s="61"/>
      <c r="B276"/>
      <c r="C276"/>
      <c r="D276"/>
      <c r="E276"/>
      <c r="F276"/>
      <c r="G276"/>
    </row>
    <row r="277" spans="1:7" ht="12.75">
      <c r="A277" s="61"/>
      <c r="B277"/>
      <c r="C277"/>
      <c r="D277"/>
      <c r="E277"/>
      <c r="F277"/>
      <c r="G277"/>
    </row>
    <row r="278" spans="1:7" ht="12.75">
      <c r="A278" s="61"/>
      <c r="B278"/>
      <c r="C278"/>
      <c r="D278"/>
      <c r="E278"/>
      <c r="F278"/>
      <c r="G278"/>
    </row>
    <row r="279" spans="1:7" ht="12.75">
      <c r="A279" s="61"/>
      <c r="B279"/>
      <c r="C279"/>
      <c r="D279"/>
      <c r="E279"/>
      <c r="F279"/>
      <c r="G279"/>
    </row>
    <row r="280" spans="1:7" ht="12.75">
      <c r="A280" s="61"/>
      <c r="B280"/>
      <c r="C280"/>
      <c r="D280"/>
      <c r="E280"/>
      <c r="F280"/>
      <c r="G280"/>
    </row>
    <row r="281" spans="1:7" ht="12.75">
      <c r="A281" s="61"/>
      <c r="B281"/>
      <c r="C281"/>
      <c r="D281"/>
      <c r="E281"/>
      <c r="F281"/>
      <c r="G281"/>
    </row>
    <row r="282" spans="1:7" ht="12.75">
      <c r="A282" s="61"/>
      <c r="B282"/>
      <c r="C282"/>
      <c r="D282"/>
      <c r="E282"/>
      <c r="F282"/>
      <c r="G282"/>
    </row>
    <row r="283" spans="1:7" ht="12.75">
      <c r="A283" s="61"/>
      <c r="B283"/>
      <c r="C283"/>
      <c r="D283"/>
      <c r="E283"/>
      <c r="F283"/>
      <c r="G283"/>
    </row>
    <row r="284" spans="1:7" ht="12.75">
      <c r="A284" s="61"/>
      <c r="B284"/>
      <c r="C284"/>
      <c r="D284"/>
      <c r="E284"/>
      <c r="F284"/>
      <c r="G284"/>
    </row>
    <row r="285" spans="1:7" ht="12.75">
      <c r="A285" s="61"/>
      <c r="B285"/>
      <c r="C285"/>
      <c r="D285"/>
      <c r="E285"/>
      <c r="F285"/>
      <c r="G285"/>
    </row>
    <row r="286" spans="1:7" ht="12.75">
      <c r="A286" s="61"/>
      <c r="B286"/>
      <c r="C286"/>
      <c r="D286"/>
      <c r="E286"/>
      <c r="F286"/>
      <c r="G286"/>
    </row>
    <row r="287" spans="1:7" ht="12.75">
      <c r="A287" s="61"/>
      <c r="B287"/>
      <c r="C287"/>
      <c r="D287"/>
      <c r="E287"/>
      <c r="F287"/>
      <c r="G287"/>
    </row>
    <row r="288" spans="1:7" ht="12.75">
      <c r="A288" s="61"/>
      <c r="B288"/>
      <c r="C288"/>
      <c r="D288"/>
      <c r="E288"/>
      <c r="F288"/>
      <c r="G288"/>
    </row>
    <row r="289" spans="1:7" ht="12.75">
      <c r="A289" s="61"/>
      <c r="B289"/>
      <c r="C289"/>
      <c r="D289"/>
      <c r="E289"/>
      <c r="F289"/>
      <c r="G289"/>
    </row>
    <row r="290" spans="1:7" ht="12.75">
      <c r="A290" s="61"/>
      <c r="B290"/>
      <c r="C290"/>
      <c r="D290"/>
      <c r="E290"/>
      <c r="F290"/>
      <c r="G290"/>
    </row>
    <row r="291" spans="1:7" ht="12.75">
      <c r="A291" s="61"/>
      <c r="B291"/>
      <c r="C291"/>
      <c r="D291"/>
      <c r="E291"/>
      <c r="F291"/>
      <c r="G291"/>
    </row>
    <row r="292" spans="1:7" ht="12.75">
      <c r="A292" s="61"/>
      <c r="B292"/>
      <c r="C292"/>
      <c r="D292"/>
      <c r="E292"/>
      <c r="F292"/>
      <c r="G292"/>
    </row>
    <row r="293" spans="1:7" ht="12.75">
      <c r="A293" s="61"/>
      <c r="B293"/>
      <c r="C293"/>
      <c r="D293"/>
      <c r="E293"/>
      <c r="F293"/>
      <c r="G293"/>
    </row>
    <row r="294" spans="1:7" ht="12.75">
      <c r="A294" s="61"/>
      <c r="B294"/>
      <c r="C294"/>
      <c r="D294"/>
      <c r="E294"/>
      <c r="F294"/>
      <c r="G294"/>
    </row>
    <row r="295" spans="1:7" ht="12.75">
      <c r="A295" s="61"/>
      <c r="B295"/>
      <c r="C295"/>
      <c r="D295"/>
      <c r="E295"/>
      <c r="F295"/>
      <c r="G295"/>
    </row>
    <row r="296" spans="1:7" ht="12.75">
      <c r="A296" s="61"/>
      <c r="B296"/>
      <c r="C296"/>
      <c r="D296"/>
      <c r="E296"/>
      <c r="F296"/>
      <c r="G296"/>
    </row>
    <row r="297" spans="1:7" ht="12.75">
      <c r="A297" s="61"/>
      <c r="B297"/>
      <c r="C297"/>
      <c r="D297"/>
      <c r="E297"/>
      <c r="F297"/>
      <c r="G297"/>
    </row>
    <row r="298" spans="1:7" ht="12.75">
      <c r="A298" s="61"/>
      <c r="B298"/>
      <c r="C298"/>
      <c r="D298"/>
      <c r="E298"/>
      <c r="F298"/>
      <c r="G298"/>
    </row>
  </sheetData>
  <printOptions gridLines="1" horizontalCentered="1"/>
  <pageMargins left="0.25" right="0.25" top="1" bottom="1" header="0.5" footer="0.5"/>
  <pageSetup orientation="landscape" r:id="rId2"/>
  <headerFooter alignWithMargins="0">
    <oddHeader>&amp;C&amp;A</oddHeader>
    <oddFooter>&amp;CAOL Time Warner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31" customWidth="1"/>
    <col min="2" max="6" width="10.7109375" style="27" customWidth="1"/>
    <col min="7" max="7" width="10.7109375" style="17" customWidth="1"/>
    <col min="8" max="16384" width="9.140625" style="13" customWidth="1"/>
  </cols>
  <sheetData>
    <row r="1" spans="1:7" s="37" customFormat="1" ht="14.25" thickBot="1" thickTop="1">
      <c r="A1" s="34"/>
      <c r="B1" s="35">
        <v>2000</v>
      </c>
      <c r="C1" s="35">
        <v>2001</v>
      </c>
      <c r="D1" s="35">
        <v>2002</v>
      </c>
      <c r="E1" s="35">
        <v>2003</v>
      </c>
      <c r="F1" s="35">
        <v>2004</v>
      </c>
      <c r="G1" s="36">
        <v>2005</v>
      </c>
    </row>
    <row r="2" spans="1:7" s="28" customFormat="1" ht="13.5" thickTop="1">
      <c r="A2" s="32"/>
      <c r="B2" s="90" t="s">
        <v>3</v>
      </c>
      <c r="C2" s="91"/>
      <c r="D2" s="91"/>
      <c r="E2" s="91"/>
      <c r="F2" s="91"/>
      <c r="G2" s="92"/>
    </row>
    <row r="3" spans="1:7" ht="12.75">
      <c r="A3" s="31" t="s">
        <v>21</v>
      </c>
      <c r="B3" s="25">
        <v>7605</v>
      </c>
      <c r="C3" s="25">
        <v>8615</v>
      </c>
      <c r="D3" s="25">
        <v>8860</v>
      </c>
      <c r="E3" s="25">
        <v>8598</v>
      </c>
      <c r="F3" s="25">
        <v>8692</v>
      </c>
      <c r="G3" s="25">
        <v>8283</v>
      </c>
    </row>
    <row r="4" spans="1:7" ht="12.75">
      <c r="A4" s="31" t="s">
        <v>31</v>
      </c>
      <c r="B4" s="29">
        <v>5247</v>
      </c>
      <c r="C4" s="29">
        <v>6028</v>
      </c>
      <c r="D4" s="29">
        <v>7035</v>
      </c>
      <c r="E4" s="29">
        <v>7699</v>
      </c>
      <c r="F4" s="29">
        <v>8484</v>
      </c>
      <c r="G4" s="29">
        <v>9498</v>
      </c>
    </row>
    <row r="5" spans="1:7" ht="12.75">
      <c r="A5" s="31" t="s">
        <v>32</v>
      </c>
      <c r="B5" s="29">
        <v>8119</v>
      </c>
      <c r="C5" s="29">
        <v>8759</v>
      </c>
      <c r="D5" s="29">
        <v>10040</v>
      </c>
      <c r="E5" s="29">
        <v>10967</v>
      </c>
      <c r="F5" s="29">
        <v>11853</v>
      </c>
      <c r="G5" s="29">
        <v>11924</v>
      </c>
    </row>
    <row r="6" spans="1:7" ht="12.75">
      <c r="A6" s="31" t="s">
        <v>33</v>
      </c>
      <c r="B6" s="29">
        <v>6802</v>
      </c>
      <c r="C6" s="29">
        <v>7050</v>
      </c>
      <c r="D6" s="29">
        <v>7655</v>
      </c>
      <c r="E6" s="29">
        <v>8434</v>
      </c>
      <c r="F6" s="29">
        <v>9054</v>
      </c>
      <c r="G6" s="29">
        <v>9611</v>
      </c>
    </row>
    <row r="7" spans="1:7" ht="12.75">
      <c r="A7" s="31" t="s">
        <v>34</v>
      </c>
      <c r="B7" s="29">
        <v>4525</v>
      </c>
      <c r="C7" s="29">
        <v>4689</v>
      </c>
      <c r="D7" s="29">
        <v>5422</v>
      </c>
      <c r="E7" s="29">
        <v>5533</v>
      </c>
      <c r="F7" s="29">
        <v>5565</v>
      </c>
      <c r="G7" s="29">
        <v>5846</v>
      </c>
    </row>
    <row r="8" spans="1:2" ht="12.75">
      <c r="A8" s="31" t="s">
        <v>35</v>
      </c>
      <c r="B8" s="29"/>
    </row>
    <row r="9" spans="1:7" s="28" customFormat="1" ht="12.75">
      <c r="A9" s="32" t="s">
        <v>36</v>
      </c>
      <c r="B9" s="30">
        <v>-1242</v>
      </c>
      <c r="C9" s="30">
        <v>-2011</v>
      </c>
      <c r="D9" s="30">
        <v>-1952</v>
      </c>
      <c r="E9" s="30">
        <v>-1668</v>
      </c>
      <c r="F9" s="30">
        <v>-1559</v>
      </c>
      <c r="G9" s="30">
        <v>-1510</v>
      </c>
    </row>
    <row r="10" ht="13.5" thickBot="1"/>
    <row r="11" spans="1:7" s="26" customFormat="1" ht="13.5" customHeight="1" thickTop="1">
      <c r="A11" s="33"/>
      <c r="B11" s="87" t="s">
        <v>37</v>
      </c>
      <c r="C11" s="88"/>
      <c r="D11" s="88"/>
      <c r="E11" s="88"/>
      <c r="F11" s="88"/>
      <c r="G11" s="89"/>
    </row>
    <row r="12" spans="1:7" ht="12.75">
      <c r="A12" s="31" t="s">
        <v>21</v>
      </c>
      <c r="B12" s="25">
        <v>1855</v>
      </c>
      <c r="C12" s="25">
        <v>2351</v>
      </c>
      <c r="D12" s="25">
        <v>-31468</v>
      </c>
      <c r="E12" s="25">
        <v>662</v>
      </c>
      <c r="F12" s="25">
        <v>934</v>
      </c>
      <c r="G12" s="38">
        <v>1168</v>
      </c>
    </row>
    <row r="13" spans="1:7" ht="12.75">
      <c r="A13" s="31" t="s">
        <v>31</v>
      </c>
      <c r="B13" s="29">
        <v>-892</v>
      </c>
      <c r="C13" s="29">
        <v>-748</v>
      </c>
      <c r="D13" s="29">
        <v>-9012</v>
      </c>
      <c r="E13" s="29">
        <v>1531</v>
      </c>
      <c r="F13" s="29">
        <v>1764</v>
      </c>
      <c r="G13" s="39">
        <v>1988</v>
      </c>
    </row>
    <row r="14" spans="1:7" ht="12.75">
      <c r="A14" s="31" t="s">
        <v>32</v>
      </c>
      <c r="B14" s="29">
        <v>181</v>
      </c>
      <c r="C14" s="29">
        <v>450</v>
      </c>
      <c r="D14" s="29">
        <v>828</v>
      </c>
      <c r="E14" s="29">
        <v>1063</v>
      </c>
      <c r="F14" s="29">
        <v>1157</v>
      </c>
      <c r="G14" s="39">
        <v>943</v>
      </c>
    </row>
    <row r="15" spans="1:7" ht="12.75">
      <c r="A15" s="31" t="s">
        <v>33</v>
      </c>
      <c r="B15" s="29">
        <v>-599</v>
      </c>
      <c r="C15" s="29">
        <v>-328</v>
      </c>
      <c r="D15" s="29">
        <v>1839</v>
      </c>
      <c r="E15" s="29">
        <v>1809</v>
      </c>
      <c r="F15" s="29">
        <v>2461</v>
      </c>
      <c r="G15" s="39">
        <v>2738</v>
      </c>
    </row>
    <row r="16" spans="1:7" ht="12.75">
      <c r="A16" s="31" t="s">
        <v>34</v>
      </c>
      <c r="B16" s="29">
        <v>-137</v>
      </c>
      <c r="C16" s="29">
        <v>-96</v>
      </c>
      <c r="D16" s="29">
        <v>881</v>
      </c>
      <c r="E16" s="29">
        <v>664</v>
      </c>
      <c r="F16" s="29">
        <v>934</v>
      </c>
      <c r="G16" s="39">
        <v>1028</v>
      </c>
    </row>
    <row r="17" spans="1:7" ht="12.75">
      <c r="A17" s="31" t="s">
        <v>35</v>
      </c>
      <c r="B17" s="29">
        <v>-608</v>
      </c>
      <c r="C17" s="29">
        <v>-677</v>
      </c>
      <c r="D17" s="29">
        <v>-426</v>
      </c>
      <c r="E17" s="29">
        <v>-458</v>
      </c>
      <c r="F17" s="29">
        <v>-1063</v>
      </c>
      <c r="G17" s="39">
        <v>-3339</v>
      </c>
    </row>
    <row r="18" spans="1:7" s="28" customFormat="1" ht="12.75">
      <c r="A18" s="32" t="s">
        <v>36</v>
      </c>
      <c r="B18" s="30">
        <v>-46</v>
      </c>
      <c r="C18" s="30">
        <v>-86</v>
      </c>
      <c r="D18" s="30">
        <v>-56</v>
      </c>
      <c r="E18" s="30">
        <v>-17</v>
      </c>
      <c r="F18" s="30">
        <v>-22</v>
      </c>
      <c r="G18" s="51">
        <v>-7</v>
      </c>
    </row>
  </sheetData>
  <mergeCells count="2">
    <mergeCell ref="B11:G11"/>
    <mergeCell ref="B2:G2"/>
  </mergeCells>
  <printOptions gridLines="1" horizontalCentered="1"/>
  <pageMargins left="0.5" right="0.5" top="1" bottom="1" header="0.5" footer="0.5"/>
  <pageSetup orientation="landscape" r:id="rId2"/>
  <headerFooter alignWithMargins="0">
    <oddHeader>&amp;C&amp;A</oddHeader>
    <oddFooter>&amp;CAOL Time Warner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15" width="8.7109375" style="1" customWidth="1"/>
    <col min="16" max="16" width="11.00390625" style="1" customWidth="1"/>
    <col min="17" max="16384" width="9.140625" style="1" customWidth="1"/>
  </cols>
  <sheetData>
    <row r="1" spans="1:18" s="83" customFormat="1" ht="12.75">
      <c r="A1" s="19"/>
      <c r="B1" s="19">
        <v>1992</v>
      </c>
      <c r="C1" s="19">
        <v>1993</v>
      </c>
      <c r="D1" s="19">
        <v>1994</v>
      </c>
      <c r="E1" s="19">
        <v>1995</v>
      </c>
      <c r="F1" s="19">
        <v>1996</v>
      </c>
      <c r="G1" s="19">
        <v>1997</v>
      </c>
      <c r="H1" s="19">
        <v>1998</v>
      </c>
      <c r="I1" s="19">
        <v>1999</v>
      </c>
      <c r="J1" s="19">
        <v>2000</v>
      </c>
      <c r="K1" s="19">
        <v>2001</v>
      </c>
      <c r="L1" s="19">
        <v>2002</v>
      </c>
      <c r="M1" s="19">
        <v>2003</v>
      </c>
      <c r="N1" s="19">
        <v>2004</v>
      </c>
      <c r="O1" s="19">
        <v>2005</v>
      </c>
      <c r="P1" s="19"/>
      <c r="Q1" s="19"/>
      <c r="R1" s="19"/>
    </row>
    <row r="2" spans="1:18" ht="12.7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6" ht="12.75">
      <c r="A3" s="1" t="s">
        <v>21</v>
      </c>
      <c r="B3" s="11">
        <v>3.538</v>
      </c>
      <c r="C3" s="11">
        <v>4.21</v>
      </c>
      <c r="D3" s="11">
        <v>6.21</v>
      </c>
      <c r="E3" s="11">
        <v>-33.647</v>
      </c>
      <c r="F3" s="11">
        <v>29.816</v>
      </c>
      <c r="G3" s="11">
        <v>-499.347</v>
      </c>
      <c r="H3" s="11">
        <v>92</v>
      </c>
      <c r="I3" s="11">
        <v>762</v>
      </c>
      <c r="J3" s="64">
        <f aca="true" t="shared" si="0" ref="J3:O3">1.2*I3</f>
        <v>914.4</v>
      </c>
      <c r="K3" s="64">
        <f t="shared" si="0"/>
        <v>1097.28</v>
      </c>
      <c r="L3" s="64">
        <f t="shared" si="0"/>
        <v>1316.7359999999999</v>
      </c>
      <c r="M3" s="64">
        <f t="shared" si="0"/>
        <v>1580.0831999999998</v>
      </c>
      <c r="N3" s="64">
        <f t="shared" si="0"/>
        <v>1896.0998399999996</v>
      </c>
      <c r="O3" s="64">
        <f t="shared" si="0"/>
        <v>2275.3198079999993</v>
      </c>
      <c r="P3" s="65" t="s">
        <v>46</v>
      </c>
    </row>
    <row r="4" spans="1:16" ht="12.75">
      <c r="A4" s="1" t="s">
        <v>25</v>
      </c>
      <c r="B4" s="11">
        <v>86</v>
      </c>
      <c r="C4" s="11">
        <v>-221</v>
      </c>
      <c r="D4" s="11">
        <v>-91</v>
      </c>
      <c r="E4" s="11">
        <v>-166</v>
      </c>
      <c r="F4" s="11">
        <v>-191</v>
      </c>
      <c r="G4" s="11">
        <v>246</v>
      </c>
      <c r="H4" s="11">
        <v>168</v>
      </c>
      <c r="I4" s="11">
        <v>1948</v>
      </c>
      <c r="J4" s="64">
        <f aca="true" t="shared" si="1" ref="J4:O4">1.13*I4</f>
        <v>2201.24</v>
      </c>
      <c r="K4" s="64">
        <f t="shared" si="1"/>
        <v>2487.4011999999993</v>
      </c>
      <c r="L4" s="64">
        <f t="shared" si="1"/>
        <v>2810.763355999999</v>
      </c>
      <c r="M4" s="64">
        <f t="shared" si="1"/>
        <v>3176.1625922799985</v>
      </c>
      <c r="N4" s="64">
        <f t="shared" si="1"/>
        <v>3589.063729276398</v>
      </c>
      <c r="O4" s="64">
        <f t="shared" si="1"/>
        <v>4055.6420140823293</v>
      </c>
      <c r="P4" s="65" t="s">
        <v>46</v>
      </c>
    </row>
    <row r="5" spans="1:16" ht="12.75">
      <c r="A5" s="66" t="s">
        <v>47</v>
      </c>
      <c r="B5" s="93" t="s">
        <v>48</v>
      </c>
      <c r="C5" s="93"/>
      <c r="D5" s="93"/>
      <c r="E5" s="93"/>
      <c r="F5" s="93"/>
      <c r="G5" s="93"/>
      <c r="I5" s="11"/>
      <c r="J5" s="67">
        <f aca="true" t="shared" si="2" ref="J5:O5">$H$6*(J3+J4)</f>
        <v>280.4076</v>
      </c>
      <c r="K5" s="67">
        <f t="shared" si="2"/>
        <v>322.6213079999999</v>
      </c>
      <c r="L5" s="67">
        <f t="shared" si="2"/>
        <v>371.47494203999986</v>
      </c>
      <c r="M5" s="67">
        <f t="shared" si="2"/>
        <v>428.06212130519987</v>
      </c>
      <c r="N5" s="67">
        <f t="shared" si="2"/>
        <v>493.66472123487574</v>
      </c>
      <c r="O5" s="67">
        <f t="shared" si="2"/>
        <v>569.7865639874095</v>
      </c>
      <c r="P5" s="68" t="s">
        <v>46</v>
      </c>
    </row>
    <row r="6" spans="1:18" ht="25.5">
      <c r="A6" s="66" t="s">
        <v>49</v>
      </c>
      <c r="B6" s="93"/>
      <c r="C6" s="93"/>
      <c r="D6" s="93"/>
      <c r="E6" s="93"/>
      <c r="F6" s="93"/>
      <c r="G6" s="93"/>
      <c r="H6" s="69">
        <v>0.09</v>
      </c>
      <c r="I6" s="22"/>
      <c r="J6" s="67">
        <f aca="true" t="shared" si="3" ref="J6:O6">J3+J4+J5</f>
        <v>3396.0476</v>
      </c>
      <c r="K6" s="67">
        <f t="shared" si="3"/>
        <v>3907.302507999999</v>
      </c>
      <c r="L6" s="67">
        <f t="shared" si="3"/>
        <v>4498.974298039999</v>
      </c>
      <c r="M6" s="67">
        <f t="shared" si="3"/>
        <v>5184.307913585199</v>
      </c>
      <c r="N6" s="67">
        <f t="shared" si="3"/>
        <v>5978.828290511274</v>
      </c>
      <c r="O6" s="67">
        <f t="shared" si="3"/>
        <v>6900.748386069738</v>
      </c>
      <c r="P6" s="68" t="s">
        <v>46</v>
      </c>
      <c r="Q6" s="21"/>
      <c r="R6" s="21"/>
    </row>
    <row r="7" spans="1:18" ht="12.75">
      <c r="A7" s="21" t="s">
        <v>50</v>
      </c>
      <c r="B7" s="22"/>
      <c r="C7" s="22"/>
      <c r="D7" s="22"/>
      <c r="E7" s="22"/>
      <c r="F7" s="22"/>
      <c r="G7" s="22"/>
      <c r="H7" s="22"/>
      <c r="I7" s="22"/>
      <c r="J7" s="22">
        <v>1232</v>
      </c>
      <c r="K7" s="22">
        <v>-5860</v>
      </c>
      <c r="L7" s="22">
        <v>-97217</v>
      </c>
      <c r="M7" s="22">
        <v>2639</v>
      </c>
      <c r="N7" s="22">
        <v>3364</v>
      </c>
      <c r="O7" s="22">
        <v>2905</v>
      </c>
      <c r="P7" s="20" t="s">
        <v>51</v>
      </c>
      <c r="Q7" s="21"/>
      <c r="R7" s="21"/>
    </row>
    <row r="8" spans="1:18" ht="12.75">
      <c r="A8" s="21"/>
      <c r="B8" s="22"/>
      <c r="C8" s="22"/>
      <c r="D8" s="70" t="s">
        <v>52</v>
      </c>
      <c r="E8" s="69">
        <v>0.13</v>
      </c>
      <c r="F8" s="22"/>
      <c r="G8" s="70" t="s">
        <v>53</v>
      </c>
      <c r="H8" s="69">
        <v>0.16</v>
      </c>
      <c r="I8" s="22"/>
      <c r="J8" s="22"/>
      <c r="K8" s="22"/>
      <c r="L8" s="22"/>
      <c r="M8" s="22"/>
      <c r="N8" s="22"/>
      <c r="O8" s="22"/>
      <c r="P8" s="20"/>
      <c r="Q8" s="21"/>
      <c r="R8" s="21"/>
    </row>
    <row r="9" spans="1:18" ht="25.5">
      <c r="A9" s="20" t="s">
        <v>54</v>
      </c>
      <c r="B9" s="96" t="s">
        <v>55</v>
      </c>
      <c r="C9" s="96"/>
      <c r="D9" s="96"/>
      <c r="E9" s="96"/>
      <c r="F9" s="96"/>
      <c r="G9" s="96"/>
      <c r="H9" s="96"/>
      <c r="I9" s="96"/>
      <c r="J9" s="96"/>
      <c r="K9" s="22"/>
      <c r="L9" s="22">
        <f>L5/(1+$H$8)^(L1-$K$1)</f>
        <v>320.2370189999999</v>
      </c>
      <c r="M9" s="22">
        <f>M5/(1+$H$8)^(M1-$K$1)</f>
        <v>318.1198880092151</v>
      </c>
      <c r="N9" s="22">
        <f>N5/(1+$H$8)^(N1-$K$1)</f>
        <v>316.2700918157749</v>
      </c>
      <c r="O9" s="22">
        <f>O5/(1+$H$8)^(O1-$K$1)</f>
        <v>314.6880469821498</v>
      </c>
      <c r="P9" s="94" t="s">
        <v>56</v>
      </c>
      <c r="Q9" s="94"/>
      <c r="R9" s="72"/>
    </row>
    <row r="10" spans="1:18" ht="12.75">
      <c r="A10" s="21"/>
      <c r="B10" s="71"/>
      <c r="C10" s="71"/>
      <c r="D10" s="71"/>
      <c r="E10" s="71"/>
      <c r="F10" s="71"/>
      <c r="G10" s="71"/>
      <c r="H10" s="71"/>
      <c r="I10" s="71"/>
      <c r="J10" s="71"/>
      <c r="K10" s="22">
        <f>($O$5*(1+$E$8)/($H$8-$E$8))/(1+$H$8)^(2006-K1)</f>
        <v>10218.318766949116</v>
      </c>
      <c r="L10" s="22"/>
      <c r="M10" s="22"/>
      <c r="N10" s="22"/>
      <c r="O10" s="22"/>
      <c r="P10" s="94" t="s">
        <v>57</v>
      </c>
      <c r="Q10" s="94"/>
      <c r="R10" s="94"/>
    </row>
    <row r="11" spans="1:18" ht="12.75">
      <c r="A11" s="20" t="s">
        <v>29</v>
      </c>
      <c r="B11" s="71"/>
      <c r="C11" s="71"/>
      <c r="D11" s="71"/>
      <c r="E11" s="71"/>
      <c r="F11" s="71"/>
      <c r="G11" s="71"/>
      <c r="H11" s="71"/>
      <c r="I11" s="71"/>
      <c r="J11" s="71"/>
      <c r="K11" s="73">
        <f>K9+L9+M9+N9+O9+K10</f>
        <v>11487.633812756256</v>
      </c>
      <c r="L11" s="22"/>
      <c r="M11" s="22"/>
      <c r="N11" s="22"/>
      <c r="O11" s="22"/>
      <c r="P11" s="94" t="s">
        <v>58</v>
      </c>
      <c r="Q11" s="94"/>
      <c r="R11" s="94"/>
    </row>
    <row r="12" spans="1:16" ht="12.75">
      <c r="A12" s="1" t="s">
        <v>21</v>
      </c>
      <c r="B12" s="11">
        <v>73.993</v>
      </c>
      <c r="C12" s="11">
        <v>218.004</v>
      </c>
      <c r="D12" s="11">
        <v>412.965</v>
      </c>
      <c r="E12" s="11">
        <v>1652.42</v>
      </c>
      <c r="F12" s="11">
        <v>4052.387</v>
      </c>
      <c r="G12" s="11">
        <v>5573.013</v>
      </c>
      <c r="H12" s="11">
        <v>22728.234</v>
      </c>
      <c r="I12" s="11">
        <v>119515.773</v>
      </c>
      <c r="J12" s="11">
        <v>121043.578</v>
      </c>
      <c r="K12" s="74">
        <f>J12*(1.2)</f>
        <v>145252.29359999998</v>
      </c>
      <c r="L12" s="64"/>
      <c r="M12" s="75"/>
      <c r="N12" s="75"/>
      <c r="O12" s="75"/>
      <c r="P12" s="65" t="s">
        <v>46</v>
      </c>
    </row>
    <row r="13" spans="1:16" ht="12.75">
      <c r="A13" s="1" t="s">
        <v>25</v>
      </c>
      <c r="B13" s="11">
        <v>10881</v>
      </c>
      <c r="C13" s="11">
        <v>16739.775</v>
      </c>
      <c r="D13" s="11">
        <v>13322.912</v>
      </c>
      <c r="E13" s="11">
        <v>14684.138</v>
      </c>
      <c r="F13" s="11">
        <v>20962.5</v>
      </c>
      <c r="G13" s="11">
        <v>35718.199</v>
      </c>
      <c r="H13" s="11">
        <v>69066.133</v>
      </c>
      <c r="I13" s="11">
        <v>85280.227</v>
      </c>
      <c r="J13" s="11">
        <v>63387.336</v>
      </c>
      <c r="K13" s="74">
        <f>J13*(1.06)</f>
        <v>67190.57616000001</v>
      </c>
      <c r="L13" s="64"/>
      <c r="M13" s="75"/>
      <c r="N13" s="75"/>
      <c r="O13" s="75"/>
      <c r="P13" s="65" t="s">
        <v>46</v>
      </c>
    </row>
    <row r="14" spans="1:16" ht="12.75">
      <c r="A14" s="66" t="s">
        <v>47</v>
      </c>
      <c r="B14" s="11"/>
      <c r="C14" s="11"/>
      <c r="D14" s="11"/>
      <c r="E14" s="11"/>
      <c r="F14" s="11"/>
      <c r="G14" s="11"/>
      <c r="H14" s="11"/>
      <c r="I14" s="11"/>
      <c r="J14" s="11"/>
      <c r="K14" s="76">
        <f>K11</f>
        <v>11487.633812756256</v>
      </c>
      <c r="L14" s="77"/>
      <c r="M14" s="77"/>
      <c r="N14" s="77"/>
      <c r="O14" s="77"/>
      <c r="P14" s="65" t="s">
        <v>46</v>
      </c>
    </row>
    <row r="15" spans="1:18" ht="25.5">
      <c r="A15" s="66" t="s">
        <v>49</v>
      </c>
      <c r="B15" s="22"/>
      <c r="C15" s="22"/>
      <c r="D15" s="22"/>
      <c r="E15" s="22"/>
      <c r="F15" s="22"/>
      <c r="G15" s="22"/>
      <c r="H15" s="22"/>
      <c r="I15" s="22"/>
      <c r="J15" s="22"/>
      <c r="K15" s="78">
        <f>SUM(K12:K14)</f>
        <v>223930.50357275622</v>
      </c>
      <c r="L15" s="77"/>
      <c r="M15" s="77"/>
      <c r="N15" s="77"/>
      <c r="O15" s="77"/>
      <c r="P15" s="65" t="s">
        <v>46</v>
      </c>
      <c r="Q15" s="21"/>
      <c r="R15" s="21"/>
    </row>
    <row r="16" spans="1:18" ht="12.75">
      <c r="A16" s="21" t="s">
        <v>50</v>
      </c>
      <c r="B16" s="22"/>
      <c r="C16" s="22"/>
      <c r="D16" s="22"/>
      <c r="E16" s="22"/>
      <c r="F16" s="22"/>
      <c r="G16" s="22"/>
      <c r="H16" s="22"/>
      <c r="I16" s="22"/>
      <c r="J16" s="22"/>
      <c r="K16" s="70">
        <v>140978.253</v>
      </c>
      <c r="L16" s="22">
        <v>57869.151</v>
      </c>
      <c r="M16" s="22">
        <v>82492.16</v>
      </c>
      <c r="N16" s="22">
        <v>90566.55</v>
      </c>
      <c r="O16" s="22">
        <v>81906.9</v>
      </c>
      <c r="P16" s="20" t="s">
        <v>51</v>
      </c>
      <c r="Q16" s="21"/>
      <c r="R16" s="21"/>
    </row>
    <row r="17" spans="1:18" ht="12.75">
      <c r="A17" s="20" t="s">
        <v>59</v>
      </c>
      <c r="B17" s="20"/>
      <c r="C17" s="20"/>
      <c r="D17" s="20"/>
      <c r="E17" s="20"/>
      <c r="F17" s="20"/>
      <c r="G17" s="20"/>
      <c r="H17" s="20"/>
      <c r="I17" s="20"/>
      <c r="J17" s="20"/>
      <c r="K17" s="79"/>
      <c r="L17" s="20"/>
      <c r="M17" s="20"/>
      <c r="N17" s="20"/>
      <c r="O17" s="20"/>
      <c r="P17" s="20"/>
      <c r="Q17" s="20"/>
      <c r="R17" s="20"/>
    </row>
    <row r="18" spans="1:12" ht="12.75">
      <c r="A18" s="1" t="s">
        <v>21</v>
      </c>
      <c r="B18" s="12">
        <v>0.229</v>
      </c>
      <c r="C18" s="12">
        <v>0.457</v>
      </c>
      <c r="D18" s="12">
        <v>0.875</v>
      </c>
      <c r="E18" s="12">
        <v>2.344</v>
      </c>
      <c r="F18" s="12">
        <v>2.078</v>
      </c>
      <c r="G18" s="12">
        <v>5.656</v>
      </c>
      <c r="H18" s="12">
        <v>38.781</v>
      </c>
      <c r="I18" s="12">
        <v>75.875</v>
      </c>
      <c r="J18" s="12">
        <v>34.8</v>
      </c>
      <c r="K18" s="4"/>
      <c r="L18" s="12"/>
    </row>
    <row r="19" spans="1:12" ht="12.75">
      <c r="A19" s="1" t="s">
        <v>25</v>
      </c>
      <c r="B19" s="12">
        <v>14.625</v>
      </c>
      <c r="C19" s="12">
        <v>22.125</v>
      </c>
      <c r="D19" s="12">
        <v>17.563</v>
      </c>
      <c r="E19" s="12">
        <v>18.938</v>
      </c>
      <c r="F19" s="12">
        <v>18.75</v>
      </c>
      <c r="G19" s="12">
        <v>31</v>
      </c>
      <c r="H19" s="12">
        <v>62.063</v>
      </c>
      <c r="I19" s="12">
        <v>72.313</v>
      </c>
      <c r="J19" s="12">
        <v>52.24</v>
      </c>
      <c r="K19" s="4"/>
      <c r="L19" s="12"/>
    </row>
    <row r="20" spans="1:16" ht="25.5">
      <c r="A20" s="66" t="s">
        <v>49</v>
      </c>
      <c r="B20" s="12"/>
      <c r="C20" s="12"/>
      <c r="D20" s="12"/>
      <c r="E20" s="12"/>
      <c r="F20" s="12"/>
      <c r="G20" s="12"/>
      <c r="H20" s="12"/>
      <c r="I20" s="12"/>
      <c r="J20" s="12"/>
      <c r="K20" s="80">
        <f>K15*K21/K16</f>
        <v>50.5589179681552</v>
      </c>
      <c r="L20" s="82" t="s">
        <v>60</v>
      </c>
      <c r="P20" s="65" t="s">
        <v>61</v>
      </c>
    </row>
    <row r="21" spans="1:18" ht="12.75">
      <c r="A21" s="21" t="s">
        <v>50</v>
      </c>
      <c r="B21" s="24"/>
      <c r="C21" s="24"/>
      <c r="D21" s="24"/>
      <c r="E21" s="24"/>
      <c r="F21" s="24"/>
      <c r="G21" s="24"/>
      <c r="H21" s="24"/>
      <c r="I21" s="24"/>
      <c r="J21" s="24"/>
      <c r="K21" s="81">
        <v>31.83</v>
      </c>
      <c r="L21" s="24">
        <v>12.99</v>
      </c>
      <c r="M21" s="21">
        <v>17.84</v>
      </c>
      <c r="N21" s="21">
        <v>19.29</v>
      </c>
      <c r="O21" s="21">
        <v>17.39</v>
      </c>
      <c r="P21" s="20" t="s">
        <v>51</v>
      </c>
      <c r="Q21" s="21"/>
      <c r="R21" s="21"/>
    </row>
    <row r="22" spans="3:10" ht="12.75">
      <c r="C22" s="95" t="s">
        <v>62</v>
      </c>
      <c r="D22" s="95"/>
      <c r="E22" s="95"/>
      <c r="F22" s="95"/>
      <c r="G22" s="95"/>
      <c r="H22" s="95"/>
      <c r="I22" s="95"/>
      <c r="J22" s="95"/>
    </row>
    <row r="23" spans="3:10" ht="12.75">
      <c r="C23" s="95" t="s">
        <v>63</v>
      </c>
      <c r="D23" s="95"/>
      <c r="E23" s="95"/>
      <c r="F23" s="95"/>
      <c r="G23" s="95"/>
      <c r="H23" s="95"/>
      <c r="I23" s="95"/>
      <c r="J23" s="95"/>
    </row>
    <row r="24" spans="3:10" ht="12.75">
      <c r="C24" s="95" t="s">
        <v>64</v>
      </c>
      <c r="D24" s="95"/>
      <c r="E24" s="95"/>
      <c r="F24" s="95"/>
      <c r="G24" s="95"/>
      <c r="H24" s="95"/>
      <c r="I24" s="95"/>
      <c r="J24" s="95"/>
    </row>
    <row r="25" spans="3:10" ht="12.75">
      <c r="C25" s="95" t="s">
        <v>65</v>
      </c>
      <c r="D25" s="95"/>
      <c r="E25" s="95"/>
      <c r="F25" s="95"/>
      <c r="G25" s="95"/>
      <c r="H25" s="95"/>
      <c r="I25" s="95"/>
      <c r="J25" s="95"/>
    </row>
    <row r="26" spans="3:10" ht="12.75">
      <c r="C26" s="95" t="s">
        <v>66</v>
      </c>
      <c r="D26" s="95"/>
      <c r="E26" s="95"/>
      <c r="F26" s="95"/>
      <c r="G26" s="95"/>
      <c r="H26" s="95"/>
      <c r="I26" s="95"/>
      <c r="J26" s="95"/>
    </row>
    <row r="27" spans="3:10" ht="12.75">
      <c r="C27" s="95" t="s">
        <v>67</v>
      </c>
      <c r="D27" s="95"/>
      <c r="E27" s="95"/>
      <c r="F27" s="95"/>
      <c r="G27" s="95"/>
      <c r="H27" s="95"/>
      <c r="I27" s="95"/>
      <c r="J27" s="95"/>
    </row>
    <row r="28" spans="3:10" ht="12.75">
      <c r="C28" s="95" t="s">
        <v>69</v>
      </c>
      <c r="D28" s="95"/>
      <c r="E28" s="95"/>
      <c r="F28" s="95"/>
      <c r="G28" s="95"/>
      <c r="H28" s="95"/>
      <c r="I28" s="95"/>
      <c r="J28" s="95"/>
    </row>
    <row r="29" spans="3:10" ht="12.75">
      <c r="C29" s="95"/>
      <c r="D29" s="95"/>
      <c r="E29" s="95"/>
      <c r="F29" s="95"/>
      <c r="G29" s="95"/>
      <c r="H29" s="95"/>
      <c r="I29" s="95"/>
      <c r="J29" s="95"/>
    </row>
    <row r="30" spans="3:10" ht="12.75">
      <c r="C30" s="95" t="s">
        <v>68</v>
      </c>
      <c r="D30" s="95"/>
      <c r="E30" s="95"/>
      <c r="F30" s="95"/>
      <c r="G30" s="95"/>
      <c r="H30" s="95"/>
      <c r="I30" s="95"/>
      <c r="J30" s="95"/>
    </row>
  </sheetData>
  <mergeCells count="13">
    <mergeCell ref="C30:J30"/>
    <mergeCell ref="B9:J9"/>
    <mergeCell ref="C26:J26"/>
    <mergeCell ref="C27:J27"/>
    <mergeCell ref="C28:J29"/>
    <mergeCell ref="C22:J22"/>
    <mergeCell ref="C23:J23"/>
    <mergeCell ref="C24:J24"/>
    <mergeCell ref="C25:J25"/>
    <mergeCell ref="B5:G6"/>
    <mergeCell ref="P9:Q9"/>
    <mergeCell ref="P10:R10"/>
    <mergeCell ref="P11:R11"/>
  </mergeCells>
  <printOptions gridLines="1"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AOL Time Warner</dc:title>
  <dc:subject/>
  <dc:creator>Paul Miesing</dc:creator>
  <cp:keywords/>
  <dc:description/>
  <cp:lastModifiedBy>Paul Miesing</cp:lastModifiedBy>
  <cp:lastPrinted>2007-02-10T04:55:14Z</cp:lastPrinted>
  <dcterms:created xsi:type="dcterms:W3CDTF">1998-01-21T15:35:10Z</dcterms:created>
  <dcterms:modified xsi:type="dcterms:W3CDTF">2007-02-10T05:11:20Z</dcterms:modified>
  <cp:category/>
  <cp:version/>
  <cp:contentType/>
  <cp:contentStatus/>
</cp:coreProperties>
</file>